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defaultThemeVersion="124226"/>
  <bookViews>
    <workbookView xWindow="120" yWindow="180" windowWidth="15480" windowHeight="7875" firstSheet="1" activeTab="1"/>
  </bookViews>
  <sheets>
    <sheet name="Ведомственная 18" sheetId="13" state="hidden" r:id="rId1"/>
    <sheet name="2016" sheetId="25" r:id="rId2"/>
    <sheet name="к 13 разделу" sheetId="14" state="hidden" r:id="rId3"/>
    <sheet name="к 17 разд" sheetId="15" state="hidden" r:id="rId4"/>
    <sheet name="901" sheetId="16" state="hidden" r:id="rId5"/>
    <sheet name="931" sheetId="18" state="hidden" r:id="rId6"/>
    <sheet name="902" sheetId="17" state="hidden" r:id="rId7"/>
    <sheet name="913" sheetId="19" state="hidden" r:id="rId8"/>
    <sheet name="свод" sheetId="20" state="hidden" r:id="rId9"/>
  </sheets>
  <definedNames>
    <definedName name="_xlnm._FilterDatabase" localSheetId="1" hidden="1">'2016'!$K$1:$K$807</definedName>
    <definedName name="sub_21000" localSheetId="0">'Ведомственная 18'!$A$257</definedName>
    <definedName name="_xlnm.Print_Area" localSheetId="1">'2016'!$A$1:$K$804</definedName>
    <definedName name="_xlnm.Print_Area" localSheetId="2">'к 13 разделу'!$A$1:$G$65</definedName>
  </definedNames>
  <calcPr calcId="125725"/>
</workbook>
</file>

<file path=xl/calcChain.xml><?xml version="1.0" encoding="utf-8"?>
<calcChain xmlns="http://schemas.openxmlformats.org/spreadsheetml/2006/main">
  <c r="K428" i="25"/>
  <c r="I495"/>
  <c r="I480"/>
  <c r="K800"/>
  <c r="K799"/>
  <c r="K798"/>
  <c r="K797"/>
  <c r="K796"/>
  <c r="K795"/>
  <c r="K794"/>
  <c r="K793"/>
  <c r="K790"/>
  <c r="K788"/>
  <c r="K781"/>
  <c r="K780"/>
  <c r="K776"/>
  <c r="K773"/>
  <c r="K771"/>
  <c r="K760"/>
  <c r="K751"/>
  <c r="K749"/>
  <c r="K744"/>
  <c r="K739"/>
  <c r="K738"/>
  <c r="K737"/>
  <c r="K735"/>
  <c r="K733"/>
  <c r="K732"/>
  <c r="K726"/>
  <c r="K722"/>
  <c r="K719"/>
  <c r="K718"/>
  <c r="K717"/>
  <c r="K712"/>
  <c r="K710"/>
  <c r="K709"/>
  <c r="K708"/>
  <c r="K705"/>
  <c r="K703"/>
  <c r="K702"/>
  <c r="K693"/>
  <c r="K691"/>
  <c r="K687"/>
  <c r="K686"/>
  <c r="K672"/>
  <c r="K671"/>
  <c r="K668"/>
  <c r="K666"/>
  <c r="K665"/>
  <c r="K664"/>
  <c r="K427"/>
  <c r="K426"/>
  <c r="K422"/>
  <c r="K420"/>
  <c r="K419"/>
  <c r="K418"/>
  <c r="K417"/>
  <c r="K416"/>
  <c r="K415"/>
  <c r="K411"/>
  <c r="K410"/>
  <c r="K407"/>
  <c r="K406"/>
  <c r="K403"/>
  <c r="K402"/>
  <c r="K390"/>
  <c r="K389"/>
  <c r="K384"/>
  <c r="K383"/>
  <c r="K381"/>
  <c r="K380"/>
  <c r="K377"/>
  <c r="K373"/>
  <c r="K369"/>
  <c r="K368"/>
  <c r="K366"/>
  <c r="K365"/>
  <c r="K362"/>
  <c r="K360"/>
  <c r="K357"/>
  <c r="K352"/>
  <c r="K350"/>
  <c r="K349"/>
  <c r="K430"/>
  <c r="K432"/>
  <c r="K438"/>
  <c r="K440"/>
  <c r="K445"/>
  <c r="K447"/>
  <c r="K450"/>
  <c r="K451"/>
  <c r="K456"/>
  <c r="K457"/>
  <c r="K462"/>
  <c r="K463"/>
  <c r="K466"/>
  <c r="K467"/>
  <c r="K470"/>
  <c r="K471"/>
  <c r="K474"/>
  <c r="K475"/>
  <c r="K480"/>
  <c r="K484"/>
  <c r="K488"/>
  <c r="K495"/>
  <c r="K496"/>
  <c r="K497"/>
  <c r="K498"/>
  <c r="K499"/>
  <c r="K501"/>
  <c r="K505"/>
  <c r="K510"/>
  <c r="K513"/>
  <c r="K535"/>
  <c r="K543"/>
  <c r="K544"/>
  <c r="K545"/>
  <c r="K546"/>
  <c r="K547"/>
  <c r="K548"/>
  <c r="K549"/>
  <c r="K553"/>
  <c r="K555"/>
  <c r="K558"/>
  <c r="K559"/>
  <c r="K560"/>
  <c r="K561"/>
  <c r="K562"/>
  <c r="K563"/>
  <c r="K565"/>
  <c r="K568"/>
  <c r="K569"/>
  <c r="K571"/>
  <c r="K574"/>
  <c r="K575"/>
  <c r="K576"/>
  <c r="K578"/>
  <c r="K581"/>
  <c r="K584"/>
  <c r="K586"/>
  <c r="K590"/>
  <c r="K595"/>
  <c r="K604"/>
  <c r="K605"/>
  <c r="K606"/>
  <c r="K607"/>
  <c r="K609"/>
  <c r="K612"/>
  <c r="K613"/>
  <c r="K614"/>
  <c r="K615"/>
  <c r="K618"/>
  <c r="K619"/>
  <c r="K621"/>
  <c r="K624"/>
  <c r="K626"/>
  <c r="K630"/>
  <c r="K635"/>
  <c r="K638"/>
  <c r="K648"/>
  <c r="K659"/>
  <c r="K661"/>
  <c r="K345"/>
  <c r="K343"/>
  <c r="K342"/>
  <c r="K341"/>
  <c r="K339"/>
  <c r="K337"/>
  <c r="K334"/>
  <c r="K331"/>
  <c r="K329"/>
  <c r="K324"/>
  <c r="K322"/>
  <c r="K321"/>
  <c r="K318"/>
  <c r="K316"/>
  <c r="K315"/>
  <c r="K312"/>
  <c r="K309"/>
  <c r="K307"/>
  <c r="K306"/>
  <c r="K303"/>
  <c r="K301"/>
  <c r="K295"/>
  <c r="K293"/>
  <c r="K287"/>
  <c r="K285"/>
  <c r="K284"/>
  <c r="K282"/>
  <c r="K280"/>
  <c r="K279"/>
  <c r="K276"/>
  <c r="K274"/>
  <c r="K269"/>
  <c r="K266"/>
  <c r="K264"/>
  <c r="K263"/>
  <c r="K262"/>
  <c r="K259"/>
  <c r="K257"/>
  <c r="K256"/>
  <c r="K253"/>
  <c r="K251"/>
  <c r="K243"/>
  <c r="K241"/>
  <c r="K240"/>
  <c r="K239"/>
  <c r="K236"/>
  <c r="K234"/>
  <c r="K231"/>
  <c r="K229"/>
  <c r="K228"/>
  <c r="K227"/>
  <c r="K226"/>
  <c r="K173"/>
  <c r="K170"/>
  <c r="K168"/>
  <c r="K164"/>
  <c r="K157"/>
  <c r="K156"/>
  <c r="K151"/>
  <c r="K149"/>
  <c r="K146"/>
  <c r="K144"/>
  <c r="K141"/>
  <c r="K139"/>
  <c r="K138"/>
  <c r="K126"/>
  <c r="K125"/>
  <c r="K124"/>
  <c r="K119"/>
  <c r="K117"/>
  <c r="K115"/>
  <c r="K113"/>
  <c r="K110"/>
  <c r="K109"/>
  <c r="K108"/>
  <c r="K102"/>
  <c r="K103"/>
  <c r="K105"/>
  <c r="K99"/>
  <c r="K100"/>
  <c r="K101"/>
  <c r="K96"/>
  <c r="K95"/>
  <c r="K83"/>
  <c r="K79"/>
  <c r="K77"/>
  <c r="K76"/>
  <c r="K72"/>
  <c r="K62"/>
  <c r="K63"/>
  <c r="K65"/>
  <c r="K66"/>
  <c r="K50"/>
  <c r="K46"/>
  <c r="K44"/>
  <c r="K43"/>
  <c r="K42"/>
  <c r="K41"/>
  <c r="K33"/>
  <c r="K34"/>
  <c r="K36"/>
  <c r="K39"/>
  <c r="K40"/>
  <c r="K10"/>
  <c r="K11"/>
  <c r="K30"/>
  <c r="K29"/>
  <c r="K19"/>
  <c r="K15"/>
  <c r="K13"/>
  <c r="K12"/>
  <c r="J329"/>
  <c r="I329"/>
  <c r="J320"/>
  <c r="K320" s="1"/>
  <c r="I320"/>
  <c r="J795" l="1"/>
  <c r="J796"/>
  <c r="I795"/>
  <c r="I796"/>
  <c r="J738"/>
  <c r="I738"/>
  <c r="J737"/>
  <c r="J708" s="1"/>
  <c r="I737"/>
  <c r="J604"/>
  <c r="I604"/>
  <c r="J430"/>
  <c r="J544"/>
  <c r="J543" s="1"/>
  <c r="I544"/>
  <c r="J496"/>
  <c r="I496"/>
  <c r="J416"/>
  <c r="J415" s="1"/>
  <c r="I416"/>
  <c r="J100"/>
  <c r="I100"/>
  <c r="J99"/>
  <c r="I99"/>
  <c r="J107"/>
  <c r="K107" s="1"/>
  <c r="I107"/>
  <c r="J169"/>
  <c r="K169" s="1"/>
  <c r="I169"/>
  <c r="J33"/>
  <c r="J39"/>
  <c r="I33"/>
  <c r="I39"/>
  <c r="J569"/>
  <c r="I569"/>
  <c r="J77"/>
  <c r="I77"/>
  <c r="K94"/>
  <c r="J13"/>
  <c r="I13"/>
  <c r="K28"/>
  <c r="J95"/>
  <c r="I95"/>
  <c r="J280"/>
  <c r="J279" s="1"/>
  <c r="I280"/>
  <c r="I279" s="1"/>
  <c r="J29"/>
  <c r="I29"/>
  <c r="J479"/>
  <c r="J478" s="1"/>
  <c r="I479"/>
  <c r="J368"/>
  <c r="I368"/>
  <c r="I478" l="1"/>
  <c r="K478" s="1"/>
  <c r="K479"/>
  <c r="I708"/>
  <c r="I543"/>
  <c r="I415"/>
  <c r="J76"/>
  <c r="I76"/>
  <c r="I68" s="1"/>
  <c r="J12"/>
  <c r="I12"/>
  <c r="I584"/>
  <c r="I360"/>
  <c r="I350"/>
  <c r="I240"/>
  <c r="I154" l="1"/>
  <c r="J154"/>
  <c r="K154" s="1"/>
  <c r="J781" l="1"/>
  <c r="J788"/>
  <c r="I788"/>
  <c r="I781" s="1"/>
  <c r="J665"/>
  <c r="J666"/>
  <c r="I666"/>
  <c r="J607"/>
  <c r="I607"/>
  <c r="J568"/>
  <c r="J559"/>
  <c r="I559"/>
  <c r="J445"/>
  <c r="J426"/>
  <c r="I426"/>
  <c r="J360"/>
  <c r="J251"/>
  <c r="I251"/>
  <c r="J234"/>
  <c r="I234"/>
  <c r="I562"/>
  <c r="J672" l="1"/>
  <c r="J624" l="1"/>
  <c r="I624"/>
  <c r="J553" l="1"/>
  <c r="O63" l="1"/>
  <c r="O62" s="1"/>
  <c r="N65"/>
  <c r="N66"/>
  <c r="N64"/>
  <c r="M63"/>
  <c r="M62" s="1"/>
  <c r="L63"/>
  <c r="L62" s="1"/>
  <c r="K64"/>
  <c r="J63"/>
  <c r="J62" s="1"/>
  <c r="I63"/>
  <c r="I62" s="1"/>
  <c r="O749"/>
  <c r="M749"/>
  <c r="J749"/>
  <c r="M742"/>
  <c r="M741" s="1"/>
  <c r="L742"/>
  <c r="J742"/>
  <c r="I742"/>
  <c r="O710"/>
  <c r="O709" s="1"/>
  <c r="M710"/>
  <c r="M709" s="1"/>
  <c r="L710"/>
  <c r="L709" s="1"/>
  <c r="J710"/>
  <c r="J709" s="1"/>
  <c r="I710"/>
  <c r="J741" l="1"/>
  <c r="K741" s="1"/>
  <c r="K742"/>
  <c r="N742"/>
  <c r="N62"/>
  <c r="J740"/>
  <c r="K740" s="1"/>
  <c r="N63"/>
  <c r="N709"/>
  <c r="I709"/>
  <c r="N710"/>
  <c r="I741"/>
  <c r="L741"/>
  <c r="N741" s="1"/>
  <c r="N384" l="1"/>
  <c r="N383"/>
  <c r="I386"/>
  <c r="J386"/>
  <c r="L386"/>
  <c r="L385" s="1"/>
  <c r="M386"/>
  <c r="M385" s="1"/>
  <c r="O386"/>
  <c r="O385" s="1"/>
  <c r="K387"/>
  <c r="N387"/>
  <c r="K386" l="1"/>
  <c r="K385"/>
  <c r="N385"/>
  <c r="N386"/>
  <c r="N534"/>
  <c r="K534"/>
  <c r="N542"/>
  <c r="O420"/>
  <c r="L420"/>
  <c r="L297"/>
  <c r="L296" s="1"/>
  <c r="O246"/>
  <c r="O241"/>
  <c r="O229"/>
  <c r="M157"/>
  <c r="M169"/>
  <c r="O169"/>
  <c r="K542" l="1"/>
  <c r="N168"/>
  <c r="N167"/>
  <c r="N166"/>
  <c r="O117"/>
  <c r="M117"/>
  <c r="J117"/>
  <c r="L34"/>
  <c r="K167"/>
  <c r="I89"/>
  <c r="I88" s="1"/>
  <c r="J89"/>
  <c r="J88" s="1"/>
  <c r="L89"/>
  <c r="L88" s="1"/>
  <c r="M89"/>
  <c r="M88" s="1"/>
  <c r="O89"/>
  <c r="O88" s="1"/>
  <c r="K90"/>
  <c r="N90"/>
  <c r="K91"/>
  <c r="N91"/>
  <c r="N92"/>
  <c r="I84"/>
  <c r="J84"/>
  <c r="L84"/>
  <c r="M84"/>
  <c r="O84"/>
  <c r="K85"/>
  <c r="N85"/>
  <c r="K86"/>
  <c r="N86"/>
  <c r="I43"/>
  <c r="I42" s="1"/>
  <c r="I41" s="1"/>
  <c r="K84" l="1"/>
  <c r="K166"/>
  <c r="N84"/>
  <c r="K89"/>
  <c r="K88"/>
  <c r="N88"/>
  <c r="N89"/>
  <c r="O628"/>
  <c r="O401"/>
  <c r="O304" l="1"/>
  <c r="O303" s="1"/>
  <c r="O301" s="1"/>
  <c r="N305"/>
  <c r="M304"/>
  <c r="M303" s="1"/>
  <c r="M301" s="1"/>
  <c r="L304"/>
  <c r="K305"/>
  <c r="J304"/>
  <c r="J301" s="1"/>
  <c r="I304"/>
  <c r="N304" l="1"/>
  <c r="K304"/>
  <c r="L303"/>
  <c r="K803"/>
  <c r="N802"/>
  <c r="K802"/>
  <c r="O801"/>
  <c r="M801"/>
  <c r="M800" s="1"/>
  <c r="L801"/>
  <c r="J801"/>
  <c r="I801"/>
  <c r="O800"/>
  <c r="I799"/>
  <c r="H795"/>
  <c r="G795"/>
  <c r="H794"/>
  <c r="G794"/>
  <c r="N792"/>
  <c r="K792"/>
  <c r="O791"/>
  <c r="O790" s="1"/>
  <c r="O788" s="1"/>
  <c r="M791"/>
  <c r="M790" s="1"/>
  <c r="M788" s="1"/>
  <c r="L791"/>
  <c r="J791"/>
  <c r="I791"/>
  <c r="N787"/>
  <c r="K787"/>
  <c r="N786"/>
  <c r="K786"/>
  <c r="O785"/>
  <c r="M785"/>
  <c r="M784" s="1"/>
  <c r="M782" s="1"/>
  <c r="L785"/>
  <c r="J785"/>
  <c r="J782" s="1"/>
  <c r="I785"/>
  <c r="O784"/>
  <c r="O782" s="1"/>
  <c r="I782"/>
  <c r="H781"/>
  <c r="H780" s="1"/>
  <c r="G781"/>
  <c r="G780" s="1"/>
  <c r="N779"/>
  <c r="K779"/>
  <c r="K778" s="1"/>
  <c r="O778"/>
  <c r="L778"/>
  <c r="N778" s="1"/>
  <c r="O777"/>
  <c r="O776" s="1"/>
  <c r="M777"/>
  <c r="M776" s="1"/>
  <c r="J777"/>
  <c r="I777"/>
  <c r="N775"/>
  <c r="K775"/>
  <c r="O774"/>
  <c r="O773" s="1"/>
  <c r="M774"/>
  <c r="M773" s="1"/>
  <c r="L774"/>
  <c r="L773" s="1"/>
  <c r="J774"/>
  <c r="J771" s="1"/>
  <c r="I774"/>
  <c r="I771" s="1"/>
  <c r="N770"/>
  <c r="K770"/>
  <c r="N769"/>
  <c r="K769"/>
  <c r="O768"/>
  <c r="O767" s="1"/>
  <c r="M768"/>
  <c r="M767" s="1"/>
  <c r="L768"/>
  <c r="L767" s="1"/>
  <c r="J768"/>
  <c r="J767" s="1"/>
  <c r="I768"/>
  <c r="I767" s="1"/>
  <c r="N766"/>
  <c r="K766"/>
  <c r="O765"/>
  <c r="O764" s="1"/>
  <c r="O762" s="1"/>
  <c r="O761" s="1"/>
  <c r="M765"/>
  <c r="M764" s="1"/>
  <c r="L765"/>
  <c r="L764" s="1"/>
  <c r="J765"/>
  <c r="J762" s="1"/>
  <c r="J761" s="1"/>
  <c r="I765"/>
  <c r="N759"/>
  <c r="K759"/>
  <c r="O758"/>
  <c r="M758"/>
  <c r="L758"/>
  <c r="J758"/>
  <c r="I758"/>
  <c r="N755"/>
  <c r="K755"/>
  <c r="O754"/>
  <c r="M754"/>
  <c r="L754"/>
  <c r="J754"/>
  <c r="I754"/>
  <c r="N752"/>
  <c r="K752"/>
  <c r="L751"/>
  <c r="L749" s="1"/>
  <c r="N749" s="1"/>
  <c r="I749"/>
  <c r="N748"/>
  <c r="K748"/>
  <c r="O747"/>
  <c r="N745"/>
  <c r="K745"/>
  <c r="O744"/>
  <c r="H740"/>
  <c r="G740"/>
  <c r="N736"/>
  <c r="K736"/>
  <c r="O735"/>
  <c r="O733" s="1"/>
  <c r="M735"/>
  <c r="M733" s="1"/>
  <c r="L735"/>
  <c r="L733" s="1"/>
  <c r="J733"/>
  <c r="J732" s="1"/>
  <c r="I733"/>
  <c r="K731"/>
  <c r="O730"/>
  <c r="N730"/>
  <c r="M730"/>
  <c r="L730"/>
  <c r="J730"/>
  <c r="I730"/>
  <c r="N727"/>
  <c r="K727"/>
  <c r="O726"/>
  <c r="M726"/>
  <c r="L726"/>
  <c r="N725"/>
  <c r="K724"/>
  <c r="O723"/>
  <c r="O722" s="1"/>
  <c r="M723"/>
  <c r="N724" s="1"/>
  <c r="L723"/>
  <c r="J723"/>
  <c r="I723"/>
  <c r="M722"/>
  <c r="N721"/>
  <c r="K721"/>
  <c r="O720"/>
  <c r="O719" s="1"/>
  <c r="O718" s="1"/>
  <c r="O717" s="1"/>
  <c r="M720"/>
  <c r="L720"/>
  <c r="J720"/>
  <c r="I720"/>
  <c r="M719"/>
  <c r="M718" s="1"/>
  <c r="M717" s="1"/>
  <c r="N716"/>
  <c r="K716"/>
  <c r="N713"/>
  <c r="K713"/>
  <c r="H708"/>
  <c r="G708"/>
  <c r="N707"/>
  <c r="K707"/>
  <c r="O706"/>
  <c r="O705" s="1"/>
  <c r="M706"/>
  <c r="M705" s="1"/>
  <c r="L706"/>
  <c r="L705" s="1"/>
  <c r="L703" s="1"/>
  <c r="J706"/>
  <c r="I706"/>
  <c r="I705" s="1"/>
  <c r="I703" s="1"/>
  <c r="H702"/>
  <c r="G702"/>
  <c r="N700"/>
  <c r="K700"/>
  <c r="O699"/>
  <c r="O698" s="1"/>
  <c r="O696" s="1"/>
  <c r="M699"/>
  <c r="L699"/>
  <c r="J699"/>
  <c r="J696" s="1"/>
  <c r="I699"/>
  <c r="M698"/>
  <c r="M696" s="1"/>
  <c r="N695"/>
  <c r="K695"/>
  <c r="O694"/>
  <c r="O693" s="1"/>
  <c r="O691" s="1"/>
  <c r="M694"/>
  <c r="L694"/>
  <c r="J694"/>
  <c r="J691" s="1"/>
  <c r="I694"/>
  <c r="M693"/>
  <c r="M691" s="1"/>
  <c r="N690"/>
  <c r="K690"/>
  <c r="N689"/>
  <c r="N688" s="1"/>
  <c r="N687" s="1"/>
  <c r="I689"/>
  <c r="K689" s="1"/>
  <c r="O688"/>
  <c r="O687" s="1"/>
  <c r="O686" s="1"/>
  <c r="M688"/>
  <c r="M687" s="1"/>
  <c r="M686" s="1"/>
  <c r="L688"/>
  <c r="L687" s="1"/>
  <c r="L686" s="1"/>
  <c r="J688"/>
  <c r="J686" s="1"/>
  <c r="N685"/>
  <c r="K685"/>
  <c r="O684"/>
  <c r="M684"/>
  <c r="L684"/>
  <c r="K684"/>
  <c r="J684"/>
  <c r="I684"/>
  <c r="O683"/>
  <c r="M683"/>
  <c r="L683"/>
  <c r="N681"/>
  <c r="K681"/>
  <c r="N680"/>
  <c r="K680"/>
  <c r="O679"/>
  <c r="O678" s="1"/>
  <c r="M679"/>
  <c r="L679"/>
  <c r="J679"/>
  <c r="I679"/>
  <c r="M678"/>
  <c r="N677"/>
  <c r="K677"/>
  <c r="N676"/>
  <c r="K676"/>
  <c r="O675"/>
  <c r="M675"/>
  <c r="L675"/>
  <c r="K675"/>
  <c r="J675"/>
  <c r="I675"/>
  <c r="O674"/>
  <c r="M674"/>
  <c r="L674"/>
  <c r="N670"/>
  <c r="K670"/>
  <c r="O669"/>
  <c r="O668" s="1"/>
  <c r="O666" s="1"/>
  <c r="M669"/>
  <c r="M668" s="1"/>
  <c r="M666" s="1"/>
  <c r="L669"/>
  <c r="L668" s="1"/>
  <c r="L666" s="1"/>
  <c r="N666" s="1"/>
  <c r="J669"/>
  <c r="I669"/>
  <c r="H665"/>
  <c r="H664" s="1"/>
  <c r="G665"/>
  <c r="G664" s="1"/>
  <c r="N663"/>
  <c r="K663"/>
  <c r="O662"/>
  <c r="O661" s="1"/>
  <c r="O659" s="1"/>
  <c r="M662"/>
  <c r="M661" s="1"/>
  <c r="M659" s="1"/>
  <c r="L662"/>
  <c r="J662"/>
  <c r="J659" s="1"/>
  <c r="I662"/>
  <c r="N658"/>
  <c r="K658"/>
  <c r="O657"/>
  <c r="M657"/>
  <c r="L657"/>
  <c r="J657"/>
  <c r="I657"/>
  <c r="N654"/>
  <c r="K654"/>
  <c r="O653"/>
  <c r="O652" s="1"/>
  <c r="M653"/>
  <c r="L653"/>
  <c r="J653"/>
  <c r="I653"/>
  <c r="M652"/>
  <c r="N650"/>
  <c r="K650"/>
  <c r="O649"/>
  <c r="M649"/>
  <c r="L649"/>
  <c r="J649"/>
  <c r="I649"/>
  <c r="N647"/>
  <c r="K647"/>
  <c r="N646"/>
  <c r="K646"/>
  <c r="O645"/>
  <c r="O644" s="1"/>
  <c r="M645"/>
  <c r="L645"/>
  <c r="J645"/>
  <c r="I645"/>
  <c r="M644"/>
  <c r="N643"/>
  <c r="K643"/>
  <c r="N642"/>
  <c r="K642"/>
  <c r="O641"/>
  <c r="O640" s="1"/>
  <c r="M641"/>
  <c r="L641"/>
  <c r="J641"/>
  <c r="I641"/>
  <c r="M640"/>
  <c r="N637"/>
  <c r="K637"/>
  <c r="O636"/>
  <c r="O635" s="1"/>
  <c r="M636"/>
  <c r="L636"/>
  <c r="J636"/>
  <c r="I636"/>
  <c r="M635"/>
  <c r="N633"/>
  <c r="K633"/>
  <c r="N632"/>
  <c r="K632"/>
  <c r="O631"/>
  <c r="O630" s="1"/>
  <c r="M631"/>
  <c r="L631"/>
  <c r="J631"/>
  <c r="I631"/>
  <c r="M630"/>
  <c r="N629"/>
  <c r="K629"/>
  <c r="N628"/>
  <c r="K628"/>
  <c r="O627"/>
  <c r="O626" s="1"/>
  <c r="M627"/>
  <c r="L627"/>
  <c r="J627"/>
  <c r="I627"/>
  <c r="K627" s="1"/>
  <c r="M626"/>
  <c r="L626"/>
  <c r="N623"/>
  <c r="K623"/>
  <c r="O622"/>
  <c r="M622"/>
  <c r="M621" s="1"/>
  <c r="M619" s="1"/>
  <c r="L622"/>
  <c r="J622"/>
  <c r="J619" s="1"/>
  <c r="I622"/>
  <c r="O621"/>
  <c r="L621"/>
  <c r="L619" s="1"/>
  <c r="I619"/>
  <c r="H618"/>
  <c r="G618"/>
  <c r="N617"/>
  <c r="K617"/>
  <c r="O616"/>
  <c r="M616"/>
  <c r="M615" s="1"/>
  <c r="M614" s="1"/>
  <c r="M613" s="1"/>
  <c r="L616"/>
  <c r="J616"/>
  <c r="J614" s="1"/>
  <c r="J613" s="1"/>
  <c r="I616"/>
  <c r="O615"/>
  <c r="O614" s="1"/>
  <c r="O613" s="1"/>
  <c r="L615"/>
  <c r="L614" s="1"/>
  <c r="I614"/>
  <c r="N611"/>
  <c r="K611"/>
  <c r="O610"/>
  <c r="M610"/>
  <c r="M609" s="1"/>
  <c r="M607" s="1"/>
  <c r="L610"/>
  <c r="J610"/>
  <c r="I610"/>
  <c r="O609"/>
  <c r="O607" s="1"/>
  <c r="L609"/>
  <c r="L607" s="1"/>
  <c r="N603"/>
  <c r="K603"/>
  <c r="O602"/>
  <c r="M602"/>
  <c r="M601" s="1"/>
  <c r="M599" s="1"/>
  <c r="M598" s="1"/>
  <c r="L602"/>
  <c r="J602"/>
  <c r="J599" s="1"/>
  <c r="J598" s="1"/>
  <c r="I602"/>
  <c r="O601"/>
  <c r="O599" s="1"/>
  <c r="O598" s="1"/>
  <c r="L601"/>
  <c r="I599"/>
  <c r="N597"/>
  <c r="K597"/>
  <c r="O596"/>
  <c r="M596"/>
  <c r="M595" s="1"/>
  <c r="L596"/>
  <c r="K596"/>
  <c r="J596"/>
  <c r="I596"/>
  <c r="O595"/>
  <c r="L595"/>
  <c r="N593"/>
  <c r="K593"/>
  <c r="N592"/>
  <c r="K592"/>
  <c r="O591"/>
  <c r="O590" s="1"/>
  <c r="M591"/>
  <c r="L591"/>
  <c r="J591"/>
  <c r="I591"/>
  <c r="M590"/>
  <c r="N589"/>
  <c r="K589"/>
  <c r="N588"/>
  <c r="K588"/>
  <c r="O587"/>
  <c r="M587"/>
  <c r="M586" s="1"/>
  <c r="M584" s="1"/>
  <c r="L587"/>
  <c r="J587"/>
  <c r="I587"/>
  <c r="O586"/>
  <c r="L586"/>
  <c r="J584"/>
  <c r="N583"/>
  <c r="K583"/>
  <c r="O582"/>
  <c r="O581" s="1"/>
  <c r="M582"/>
  <c r="M581" s="1"/>
  <c r="L582"/>
  <c r="L581" s="1"/>
  <c r="J582"/>
  <c r="I582"/>
  <c r="I576" s="1"/>
  <c r="N580"/>
  <c r="K580"/>
  <c r="O579"/>
  <c r="O578" s="1"/>
  <c r="M579"/>
  <c r="M578" s="1"/>
  <c r="L579"/>
  <c r="L578" s="1"/>
  <c r="J579"/>
  <c r="I579"/>
  <c r="N573"/>
  <c r="K573"/>
  <c r="O572"/>
  <c r="M572"/>
  <c r="M571" s="1"/>
  <c r="L572"/>
  <c r="J572"/>
  <c r="I572"/>
  <c r="O571"/>
  <c r="O569" s="1"/>
  <c r="L571"/>
  <c r="L569" s="1"/>
  <c r="H568"/>
  <c r="G568"/>
  <c r="N567"/>
  <c r="K567"/>
  <c r="O566"/>
  <c r="O565" s="1"/>
  <c r="M566"/>
  <c r="L566"/>
  <c r="J566"/>
  <c r="I566"/>
  <c r="M565"/>
  <c r="H562"/>
  <c r="G562"/>
  <c r="N557"/>
  <c r="J557"/>
  <c r="K557" s="1"/>
  <c r="O556"/>
  <c r="O555" s="1"/>
  <c r="O553" s="1"/>
  <c r="M556"/>
  <c r="M555" s="1"/>
  <c r="M553" s="1"/>
  <c r="L556"/>
  <c r="J556"/>
  <c r="I556"/>
  <c r="I553" s="1"/>
  <c r="L555"/>
  <c r="L553" s="1"/>
  <c r="N553" s="1"/>
  <c r="N552"/>
  <c r="K552"/>
  <c r="N551"/>
  <c r="K551"/>
  <c r="O550"/>
  <c r="M550"/>
  <c r="M549" s="1"/>
  <c r="M548" s="1"/>
  <c r="M547" s="1"/>
  <c r="L550"/>
  <c r="J550"/>
  <c r="I550"/>
  <c r="O549"/>
  <c r="O548" s="1"/>
  <c r="O547" s="1"/>
  <c r="L549"/>
  <c r="L548" s="1"/>
  <c r="J548"/>
  <c r="J547" s="1"/>
  <c r="I548"/>
  <c r="N541"/>
  <c r="K541"/>
  <c r="O540"/>
  <c r="O539" s="1"/>
  <c r="M540"/>
  <c r="L540"/>
  <c r="L539" s="1"/>
  <c r="J540"/>
  <c r="I540"/>
  <c r="I539" s="1"/>
  <c r="N537"/>
  <c r="K537"/>
  <c r="O536"/>
  <c r="O535" s="1"/>
  <c r="M536"/>
  <c r="M535" s="1"/>
  <c r="L536"/>
  <c r="L535" s="1"/>
  <c r="J536"/>
  <c r="I536"/>
  <c r="N532"/>
  <c r="J532"/>
  <c r="K532" s="1"/>
  <c r="N531"/>
  <c r="K531"/>
  <c r="O530"/>
  <c r="O529" s="1"/>
  <c r="M530"/>
  <c r="L530"/>
  <c r="J530"/>
  <c r="I530"/>
  <c r="K530" s="1"/>
  <c r="N528"/>
  <c r="K528"/>
  <c r="N527"/>
  <c r="K527"/>
  <c r="O526"/>
  <c r="M526"/>
  <c r="L526"/>
  <c r="K526"/>
  <c r="J526"/>
  <c r="I526"/>
  <c r="I513" s="1"/>
  <c r="O525"/>
  <c r="M525"/>
  <c r="M513" s="1"/>
  <c r="L525"/>
  <c r="L513" s="1"/>
  <c r="J513"/>
  <c r="N523"/>
  <c r="K523"/>
  <c r="O522"/>
  <c r="N521"/>
  <c r="K521"/>
  <c r="O520"/>
  <c r="O519" s="1"/>
  <c r="M520"/>
  <c r="L520"/>
  <c r="J520"/>
  <c r="I520"/>
  <c r="N517"/>
  <c r="K517"/>
  <c r="O516"/>
  <c r="O515" s="1"/>
  <c r="M516"/>
  <c r="L516"/>
  <c r="J516"/>
  <c r="I516"/>
  <c r="N512"/>
  <c r="K512"/>
  <c r="O511"/>
  <c r="M511"/>
  <c r="L511"/>
  <c r="K511"/>
  <c r="J511"/>
  <c r="I511"/>
  <c r="O510"/>
  <c r="M510"/>
  <c r="L510"/>
  <c r="N508"/>
  <c r="K508"/>
  <c r="N507"/>
  <c r="K507"/>
  <c r="O506"/>
  <c r="O505" s="1"/>
  <c r="M506"/>
  <c r="L506"/>
  <c r="J506"/>
  <c r="I506"/>
  <c r="M505"/>
  <c r="N504"/>
  <c r="K504"/>
  <c r="N503"/>
  <c r="K503"/>
  <c r="O502"/>
  <c r="M502"/>
  <c r="L502"/>
  <c r="K502"/>
  <c r="J502"/>
  <c r="I502"/>
  <c r="O501"/>
  <c r="O499" s="1"/>
  <c r="M501"/>
  <c r="M499" s="1"/>
  <c r="L501"/>
  <c r="K494"/>
  <c r="O493"/>
  <c r="O492" s="1"/>
  <c r="M493"/>
  <c r="M492" s="1"/>
  <c r="L493"/>
  <c r="L492" s="1"/>
  <c r="J493"/>
  <c r="J492" s="1"/>
  <c r="I493"/>
  <c r="I492" s="1"/>
  <c r="N490"/>
  <c r="K490"/>
  <c r="O489"/>
  <c r="O488" s="1"/>
  <c r="M489"/>
  <c r="M488" s="1"/>
  <c r="L489"/>
  <c r="J489"/>
  <c r="I489"/>
  <c r="L488"/>
  <c r="N487"/>
  <c r="K487"/>
  <c r="N486"/>
  <c r="K486"/>
  <c r="O485"/>
  <c r="M485"/>
  <c r="L485"/>
  <c r="J485"/>
  <c r="I485"/>
  <c r="N483"/>
  <c r="K483"/>
  <c r="N482"/>
  <c r="K482"/>
  <c r="O481"/>
  <c r="O480" s="1"/>
  <c r="O479" s="1"/>
  <c r="O478" s="1"/>
  <c r="M481"/>
  <c r="M480" s="1"/>
  <c r="L481"/>
  <c r="L480" s="1"/>
  <c r="J481"/>
  <c r="I481"/>
  <c r="N477"/>
  <c r="K477"/>
  <c r="O476"/>
  <c r="O475" s="1"/>
  <c r="O474" s="1"/>
  <c r="M476"/>
  <c r="M475" s="1"/>
  <c r="M474" s="1"/>
  <c r="L476"/>
  <c r="L475" s="1"/>
  <c r="L474" s="1"/>
  <c r="J476"/>
  <c r="J474" s="1"/>
  <c r="I476"/>
  <c r="I474" s="1"/>
  <c r="N473"/>
  <c r="K473"/>
  <c r="O472"/>
  <c r="O471" s="1"/>
  <c r="O470" s="1"/>
  <c r="M472"/>
  <c r="M471" s="1"/>
  <c r="M470" s="1"/>
  <c r="L472"/>
  <c r="L471" s="1"/>
  <c r="L470" s="1"/>
  <c r="J472"/>
  <c r="J470" s="1"/>
  <c r="I472"/>
  <c r="I470" s="1"/>
  <c r="N469"/>
  <c r="K469"/>
  <c r="O468"/>
  <c r="O467" s="1"/>
  <c r="O466" s="1"/>
  <c r="M468"/>
  <c r="M467" s="1"/>
  <c r="M466" s="1"/>
  <c r="L468"/>
  <c r="L467" s="1"/>
  <c r="L466" s="1"/>
  <c r="J468"/>
  <c r="J466" s="1"/>
  <c r="I468"/>
  <c r="I466" s="1"/>
  <c r="N465"/>
  <c r="K465"/>
  <c r="O464"/>
  <c r="M464"/>
  <c r="L464"/>
  <c r="K464"/>
  <c r="J464"/>
  <c r="I464"/>
  <c r="O463"/>
  <c r="M463"/>
  <c r="L463"/>
  <c r="N460"/>
  <c r="J460"/>
  <c r="K460" s="1"/>
  <c r="N459"/>
  <c r="K459"/>
  <c r="O458"/>
  <c r="M458"/>
  <c r="L458"/>
  <c r="L457" s="1"/>
  <c r="I458"/>
  <c r="N455"/>
  <c r="K455"/>
  <c r="O454"/>
  <c r="O453" s="1"/>
  <c r="M454"/>
  <c r="M453" s="1"/>
  <c r="L454"/>
  <c r="L453" s="1"/>
  <c r="J454"/>
  <c r="J453" s="1"/>
  <c r="I454"/>
  <c r="I453" s="1"/>
  <c r="N449"/>
  <c r="K449"/>
  <c r="O448"/>
  <c r="O447" s="1"/>
  <c r="O445" s="1"/>
  <c r="M448"/>
  <c r="M447" s="1"/>
  <c r="M445" s="1"/>
  <c r="L448"/>
  <c r="L447" s="1"/>
  <c r="L445" s="1"/>
  <c r="J448"/>
  <c r="I448"/>
  <c r="I445" s="1"/>
  <c r="N444"/>
  <c r="K444"/>
  <c r="O443"/>
  <c r="M443"/>
  <c r="L443"/>
  <c r="L440" s="1"/>
  <c r="J443"/>
  <c r="I443"/>
  <c r="N442"/>
  <c r="K442"/>
  <c r="O441"/>
  <c r="M441"/>
  <c r="L441"/>
  <c r="J441"/>
  <c r="I441"/>
  <c r="O440"/>
  <c r="N439"/>
  <c r="J439"/>
  <c r="K439" s="1"/>
  <c r="O438"/>
  <c r="M438"/>
  <c r="L438"/>
  <c r="N437"/>
  <c r="J437"/>
  <c r="K437" s="1"/>
  <c r="O436"/>
  <c r="O435" s="1"/>
  <c r="M436"/>
  <c r="M435" s="1"/>
  <c r="L436"/>
  <c r="L435" s="1"/>
  <c r="J436"/>
  <c r="I436"/>
  <c r="I435" s="1"/>
  <c r="I430" s="1"/>
  <c r="M434"/>
  <c r="N434" s="1"/>
  <c r="K434"/>
  <c r="O433"/>
  <c r="O432" s="1"/>
  <c r="L433"/>
  <c r="L432" s="1"/>
  <c r="J433"/>
  <c r="I433"/>
  <c r="H429"/>
  <c r="G429"/>
  <c r="N424"/>
  <c r="K424"/>
  <c r="M423"/>
  <c r="N423" s="1"/>
  <c r="J423"/>
  <c r="J420" s="1"/>
  <c r="I423"/>
  <c r="I420" s="1"/>
  <c r="N414"/>
  <c r="K414"/>
  <c r="N413"/>
  <c r="K413"/>
  <c r="O412"/>
  <c r="O411" s="1"/>
  <c r="O410" s="1"/>
  <c r="M412"/>
  <c r="M411" s="1"/>
  <c r="M410" s="1"/>
  <c r="L412"/>
  <c r="L411" s="1"/>
  <c r="L410" s="1"/>
  <c r="J412"/>
  <c r="J410" s="1"/>
  <c r="I412"/>
  <c r="I410" s="1"/>
  <c r="H411"/>
  <c r="N409"/>
  <c r="K409"/>
  <c r="O408"/>
  <c r="O407" s="1"/>
  <c r="O406" s="1"/>
  <c r="M408"/>
  <c r="M407" s="1"/>
  <c r="M406" s="1"/>
  <c r="L408"/>
  <c r="L407" s="1"/>
  <c r="L406" s="1"/>
  <c r="J408"/>
  <c r="J406" s="1"/>
  <c r="I408"/>
  <c r="I406" s="1"/>
  <c r="N405"/>
  <c r="J405"/>
  <c r="K405" s="1"/>
  <c r="O404"/>
  <c r="O403" s="1"/>
  <c r="O402" s="1"/>
  <c r="M404"/>
  <c r="L404"/>
  <c r="J404"/>
  <c r="J402" s="1"/>
  <c r="J381" s="1"/>
  <c r="I404"/>
  <c r="M403"/>
  <c r="M402" s="1"/>
  <c r="N401"/>
  <c r="K401"/>
  <c r="N400"/>
  <c r="K400"/>
  <c r="O399"/>
  <c r="M399"/>
  <c r="L399"/>
  <c r="J399"/>
  <c r="I399"/>
  <c r="N397"/>
  <c r="K397"/>
  <c r="N396"/>
  <c r="K396"/>
  <c r="K395" s="1"/>
  <c r="O395"/>
  <c r="M395"/>
  <c r="N395" s="1"/>
  <c r="L395"/>
  <c r="J395"/>
  <c r="I395"/>
  <c r="H394"/>
  <c r="N392"/>
  <c r="K392"/>
  <c r="O391"/>
  <c r="M391"/>
  <c r="L391"/>
  <c r="K391"/>
  <c r="J391"/>
  <c r="I391"/>
  <c r="O390"/>
  <c r="M390"/>
  <c r="M381" s="1"/>
  <c r="L390"/>
  <c r="O379"/>
  <c r="L379"/>
  <c r="O378"/>
  <c r="M378"/>
  <c r="M377" s="1"/>
  <c r="N377" s="1"/>
  <c r="J378"/>
  <c r="I378"/>
  <c r="N376"/>
  <c r="K376"/>
  <c r="N375"/>
  <c r="K375"/>
  <c r="O374"/>
  <c r="O373" s="1"/>
  <c r="M374"/>
  <c r="M373" s="1"/>
  <c r="L374"/>
  <c r="L373" s="1"/>
  <c r="J374"/>
  <c r="I374"/>
  <c r="N372"/>
  <c r="K372"/>
  <c r="N371"/>
  <c r="K371"/>
  <c r="O370"/>
  <c r="O369" s="1"/>
  <c r="O368" s="1"/>
  <c r="O366" s="1"/>
  <c r="M370"/>
  <c r="M369" s="1"/>
  <c r="L370"/>
  <c r="L369" s="1"/>
  <c r="L368" s="1"/>
  <c r="J370"/>
  <c r="I370"/>
  <c r="H369"/>
  <c r="N364"/>
  <c r="K364"/>
  <c r="O363"/>
  <c r="O362" s="1"/>
  <c r="M363"/>
  <c r="L363"/>
  <c r="J363"/>
  <c r="I363"/>
  <c r="M362"/>
  <c r="M360" s="1"/>
  <c r="L362"/>
  <c r="L359"/>
  <c r="K359"/>
  <c r="M358"/>
  <c r="N358" s="1"/>
  <c r="J358"/>
  <c r="I358"/>
  <c r="O357"/>
  <c r="M357"/>
  <c r="L357"/>
  <c r="N356"/>
  <c r="K356"/>
  <c r="O355"/>
  <c r="M355"/>
  <c r="L355"/>
  <c r="I355"/>
  <c r="N354"/>
  <c r="K354"/>
  <c r="O353"/>
  <c r="M353"/>
  <c r="L353"/>
  <c r="J353"/>
  <c r="I353"/>
  <c r="M352"/>
  <c r="H349"/>
  <c r="H348" s="1"/>
  <c r="G349"/>
  <c r="N347"/>
  <c r="K347"/>
  <c r="O346"/>
  <c r="O345" s="1"/>
  <c r="M346"/>
  <c r="M345" s="1"/>
  <c r="L346"/>
  <c r="L345" s="1"/>
  <c r="L343" s="1"/>
  <c r="J346"/>
  <c r="J345" s="1"/>
  <c r="I346"/>
  <c r="I345" s="1"/>
  <c r="H342"/>
  <c r="H341" s="1"/>
  <c r="G342"/>
  <c r="G341" s="1"/>
  <c r="N340"/>
  <c r="K340"/>
  <c r="O339"/>
  <c r="O338" s="1"/>
  <c r="M339"/>
  <c r="M338" s="1"/>
  <c r="L339"/>
  <c r="L338" s="1"/>
  <c r="J338"/>
  <c r="K338" s="1"/>
  <c r="I338"/>
  <c r="N336"/>
  <c r="K336"/>
  <c r="O335"/>
  <c r="L335"/>
  <c r="N335" s="1"/>
  <c r="J335"/>
  <c r="I335"/>
  <c r="O334"/>
  <c r="M334"/>
  <c r="N333"/>
  <c r="K333"/>
  <c r="M332"/>
  <c r="N332" s="1"/>
  <c r="J332"/>
  <c r="I332"/>
  <c r="O331"/>
  <c r="O329" s="1"/>
  <c r="M331"/>
  <c r="M329" s="1"/>
  <c r="L331"/>
  <c r="H329"/>
  <c r="H320" s="1"/>
  <c r="H314" s="1"/>
  <c r="N326"/>
  <c r="K326"/>
  <c r="O325"/>
  <c r="O324" s="1"/>
  <c r="O322" s="1"/>
  <c r="O321" s="1"/>
  <c r="M325"/>
  <c r="M324" s="1"/>
  <c r="L325"/>
  <c r="L324" s="1"/>
  <c r="L322" s="1"/>
  <c r="J325"/>
  <c r="J322" s="1"/>
  <c r="J321" s="1"/>
  <c r="I325"/>
  <c r="I322" s="1"/>
  <c r="G320"/>
  <c r="G314" s="1"/>
  <c r="N319"/>
  <c r="K319"/>
  <c r="O318"/>
  <c r="M318"/>
  <c r="L318"/>
  <c r="J316"/>
  <c r="I316"/>
  <c r="J315"/>
  <c r="I315"/>
  <c r="N313"/>
  <c r="K313"/>
  <c r="O312"/>
  <c r="M312"/>
  <c r="L312"/>
  <c r="N311"/>
  <c r="K311"/>
  <c r="O310"/>
  <c r="O309" s="1"/>
  <c r="M310"/>
  <c r="L310"/>
  <c r="J310"/>
  <c r="I310"/>
  <c r="M309"/>
  <c r="L309"/>
  <c r="H306"/>
  <c r="G306"/>
  <c r="L300"/>
  <c r="N300" s="1"/>
  <c r="O299"/>
  <c r="O298" s="1"/>
  <c r="O297" s="1"/>
  <c r="O296" s="1"/>
  <c r="M299"/>
  <c r="M298" s="1"/>
  <c r="J299"/>
  <c r="I299"/>
  <c r="I297"/>
  <c r="H295"/>
  <c r="G295"/>
  <c r="N294"/>
  <c r="K294"/>
  <c r="O293"/>
  <c r="M293"/>
  <c r="L293"/>
  <c r="N292"/>
  <c r="K292"/>
  <c r="O291"/>
  <c r="O290" s="1"/>
  <c r="O285" s="1"/>
  <c r="M291"/>
  <c r="L291"/>
  <c r="L290" s="1"/>
  <c r="J291"/>
  <c r="I291"/>
  <c r="K291" s="1"/>
  <c r="M290"/>
  <c r="M289"/>
  <c r="N289" s="1"/>
  <c r="J289"/>
  <c r="K289" s="1"/>
  <c r="O288"/>
  <c r="L288"/>
  <c r="L287" s="1"/>
  <c r="L285" s="1"/>
  <c r="J288"/>
  <c r="I288"/>
  <c r="H284"/>
  <c r="G284"/>
  <c r="N283"/>
  <c r="K283"/>
  <c r="M282"/>
  <c r="N282" s="1"/>
  <c r="N279" s="1"/>
  <c r="O279"/>
  <c r="L279"/>
  <c r="H279"/>
  <c r="G279"/>
  <c r="N278"/>
  <c r="K278"/>
  <c r="O277"/>
  <c r="O276" s="1"/>
  <c r="O274" s="1"/>
  <c r="M277"/>
  <c r="M276" s="1"/>
  <c r="M274" s="1"/>
  <c r="L277"/>
  <c r="L276" s="1"/>
  <c r="L274" s="1"/>
  <c r="J277"/>
  <c r="J276" s="1"/>
  <c r="J274" s="1"/>
  <c r="I277"/>
  <c r="I276" s="1"/>
  <c r="I274" s="1"/>
  <c r="N273"/>
  <c r="K273"/>
  <c r="O272"/>
  <c r="M272"/>
  <c r="L272"/>
  <c r="J272"/>
  <c r="I272"/>
  <c r="N270"/>
  <c r="K270"/>
  <c r="O269"/>
  <c r="M269"/>
  <c r="L269"/>
  <c r="I269"/>
  <c r="N268"/>
  <c r="K268"/>
  <c r="O267"/>
  <c r="O266" s="1"/>
  <c r="M267"/>
  <c r="M266" s="1"/>
  <c r="M264" s="1"/>
  <c r="L267"/>
  <c r="L266" s="1"/>
  <c r="J267"/>
  <c r="J266" s="1"/>
  <c r="I267"/>
  <c r="I266" s="1"/>
  <c r="H263"/>
  <c r="G263"/>
  <c r="N261"/>
  <c r="K261"/>
  <c r="O260"/>
  <c r="O259" s="1"/>
  <c r="O257" s="1"/>
  <c r="M260"/>
  <c r="M259" s="1"/>
  <c r="M257" s="1"/>
  <c r="L260"/>
  <c r="L259" s="1"/>
  <c r="L257" s="1"/>
  <c r="J260"/>
  <c r="J257" s="1"/>
  <c r="I260"/>
  <c r="I257" s="1"/>
  <c r="N255"/>
  <c r="K255"/>
  <c r="O254"/>
  <c r="N254"/>
  <c r="J254"/>
  <c r="I254"/>
  <c r="O253"/>
  <c r="O251" s="1"/>
  <c r="M253"/>
  <c r="M251" s="1"/>
  <c r="L253"/>
  <c r="L251" s="1"/>
  <c r="N250"/>
  <c r="K250"/>
  <c r="M249"/>
  <c r="L249"/>
  <c r="J249"/>
  <c r="I249"/>
  <c r="M248"/>
  <c r="M246" s="1"/>
  <c r="L248"/>
  <c r="L246" s="1"/>
  <c r="J246"/>
  <c r="I246"/>
  <c r="N245"/>
  <c r="K245"/>
  <c r="M244"/>
  <c r="L244"/>
  <c r="J244"/>
  <c r="I244"/>
  <c r="M243"/>
  <c r="M241" s="1"/>
  <c r="L243"/>
  <c r="H240"/>
  <c r="G240"/>
  <c r="N238"/>
  <c r="K238"/>
  <c r="O237"/>
  <c r="O236" s="1"/>
  <c r="M237"/>
  <c r="M236" s="1"/>
  <c r="M234" s="1"/>
  <c r="L237"/>
  <c r="L236" s="1"/>
  <c r="L234" s="1"/>
  <c r="J237"/>
  <c r="I237"/>
  <c r="N233"/>
  <c r="K233"/>
  <c r="M232"/>
  <c r="L232"/>
  <c r="J232"/>
  <c r="I232"/>
  <c r="M231"/>
  <c r="L231"/>
  <c r="J231"/>
  <c r="I231"/>
  <c r="I228" s="1"/>
  <c r="H228"/>
  <c r="H227" s="1"/>
  <c r="G228"/>
  <c r="G227" s="1"/>
  <c r="N225"/>
  <c r="K225"/>
  <c r="N223"/>
  <c r="K223"/>
  <c r="O222"/>
  <c r="O221" s="1"/>
  <c r="M222"/>
  <c r="M221" s="1"/>
  <c r="L222"/>
  <c r="L221" s="1"/>
  <c r="J222"/>
  <c r="J221" s="1"/>
  <c r="I222"/>
  <c r="I221" s="1"/>
  <c r="N219"/>
  <c r="K219"/>
  <c r="O218"/>
  <c r="O217" s="1"/>
  <c r="M218"/>
  <c r="M217" s="1"/>
  <c r="L218"/>
  <c r="L217" s="1"/>
  <c r="J218"/>
  <c r="J217" s="1"/>
  <c r="I218"/>
  <c r="N215"/>
  <c r="K215"/>
  <c r="O214"/>
  <c r="M214"/>
  <c r="N214" s="1"/>
  <c r="J214"/>
  <c r="J213" s="1"/>
  <c r="I214"/>
  <c r="I213" s="1"/>
  <c r="O213"/>
  <c r="M213"/>
  <c r="N213" s="1"/>
  <c r="N212"/>
  <c r="K212"/>
  <c r="O211"/>
  <c r="O210" s="1"/>
  <c r="M211"/>
  <c r="L211"/>
  <c r="L210" s="1"/>
  <c r="J211"/>
  <c r="J210" s="1"/>
  <c r="I211"/>
  <c r="M210"/>
  <c r="N208"/>
  <c r="K208"/>
  <c r="O207"/>
  <c r="M207"/>
  <c r="L207"/>
  <c r="J207"/>
  <c r="I207"/>
  <c r="O206"/>
  <c r="L206"/>
  <c r="N206" s="1"/>
  <c r="K206"/>
  <c r="M205"/>
  <c r="N205" s="1"/>
  <c r="J205"/>
  <c r="I205"/>
  <c r="I204" s="1"/>
  <c r="N203"/>
  <c r="K203"/>
  <c r="O202"/>
  <c r="O201" s="1"/>
  <c r="M202"/>
  <c r="L202"/>
  <c r="L201" s="1"/>
  <c r="J202"/>
  <c r="J201" s="1"/>
  <c r="I202"/>
  <c r="M201"/>
  <c r="N199"/>
  <c r="K199"/>
  <c r="N198"/>
  <c r="K198"/>
  <c r="O197"/>
  <c r="O196" s="1"/>
  <c r="M197"/>
  <c r="L197"/>
  <c r="J197"/>
  <c r="I197"/>
  <c r="M196"/>
  <c r="L196"/>
  <c r="J196"/>
  <c r="I196"/>
  <c r="N195"/>
  <c r="K195"/>
  <c r="O194"/>
  <c r="M194"/>
  <c r="L194"/>
  <c r="J194"/>
  <c r="I194"/>
  <c r="N193"/>
  <c r="K193"/>
  <c r="O192"/>
  <c r="O191" s="1"/>
  <c r="M192"/>
  <c r="M191" s="1"/>
  <c r="L192"/>
  <c r="L191" s="1"/>
  <c r="J192"/>
  <c r="J191" s="1"/>
  <c r="I192"/>
  <c r="I191" s="1"/>
  <c r="N189"/>
  <c r="K189"/>
  <c r="O188"/>
  <c r="O187" s="1"/>
  <c r="M188"/>
  <c r="L188"/>
  <c r="J188"/>
  <c r="I188"/>
  <c r="M187"/>
  <c r="L187"/>
  <c r="J187"/>
  <c r="I187"/>
  <c r="N185"/>
  <c r="K185"/>
  <c r="N184"/>
  <c r="K184"/>
  <c r="O183"/>
  <c r="O182" s="1"/>
  <c r="M183"/>
  <c r="M182" s="1"/>
  <c r="L183"/>
  <c r="J183"/>
  <c r="J182" s="1"/>
  <c r="I183"/>
  <c r="I182" s="1"/>
  <c r="L182"/>
  <c r="K181"/>
  <c r="N180"/>
  <c r="K180"/>
  <c r="O179"/>
  <c r="O178" s="1"/>
  <c r="M179"/>
  <c r="L179"/>
  <c r="J179"/>
  <c r="J178" s="1"/>
  <c r="I179"/>
  <c r="M178"/>
  <c r="N176"/>
  <c r="K176"/>
  <c r="N175"/>
  <c r="K175"/>
  <c r="O174"/>
  <c r="M174"/>
  <c r="L174"/>
  <c r="L173" s="1"/>
  <c r="L169" s="1"/>
  <c r="N169" s="1"/>
  <c r="J174"/>
  <c r="I174"/>
  <c r="N172"/>
  <c r="K172"/>
  <c r="O171"/>
  <c r="M171"/>
  <c r="L171"/>
  <c r="J171"/>
  <c r="I171"/>
  <c r="N165"/>
  <c r="K165"/>
  <c r="O164"/>
  <c r="O154" s="1"/>
  <c r="M164"/>
  <c r="M154" s="1"/>
  <c r="L164"/>
  <c r="L154" s="1"/>
  <c r="N163"/>
  <c r="K163"/>
  <c r="O162"/>
  <c r="O161" s="1"/>
  <c r="M162"/>
  <c r="M161" s="1"/>
  <c r="L162"/>
  <c r="L161" s="1"/>
  <c r="J162"/>
  <c r="J161" s="1"/>
  <c r="I162"/>
  <c r="I161" s="1"/>
  <c r="N159"/>
  <c r="K159"/>
  <c r="O158"/>
  <c r="M158"/>
  <c r="L158"/>
  <c r="K158"/>
  <c r="J158"/>
  <c r="I158"/>
  <c r="N153"/>
  <c r="K153"/>
  <c r="O152"/>
  <c r="M152"/>
  <c r="N152" s="1"/>
  <c r="J152"/>
  <c r="J149" s="1"/>
  <c r="I152"/>
  <c r="I149" s="1"/>
  <c r="O151"/>
  <c r="O149" s="1"/>
  <c r="M151"/>
  <c r="M149" s="1"/>
  <c r="L151"/>
  <c r="L149" s="1"/>
  <c r="N148"/>
  <c r="K148"/>
  <c r="O147"/>
  <c r="O146" s="1"/>
  <c r="O144" s="1"/>
  <c r="M147"/>
  <c r="L147"/>
  <c r="J147"/>
  <c r="J144" s="1"/>
  <c r="I147"/>
  <c r="M146"/>
  <c r="M144" s="1"/>
  <c r="N143"/>
  <c r="K143"/>
  <c r="O142"/>
  <c r="O141" s="1"/>
  <c r="O139" s="1"/>
  <c r="O138" s="1"/>
  <c r="M142"/>
  <c r="L142"/>
  <c r="J142"/>
  <c r="J139" s="1"/>
  <c r="J138" s="1"/>
  <c r="I142"/>
  <c r="M141"/>
  <c r="M139" s="1"/>
  <c r="M138" s="1"/>
  <c r="N137"/>
  <c r="K137"/>
  <c r="O136"/>
  <c r="O134" s="1"/>
  <c r="M136"/>
  <c r="M134" s="1"/>
  <c r="L136"/>
  <c r="L134" s="1"/>
  <c r="J134"/>
  <c r="I136"/>
  <c r="I134" s="1"/>
  <c r="N133"/>
  <c r="K133"/>
  <c r="O132"/>
  <c r="O131" s="1"/>
  <c r="O130" s="1"/>
  <c r="M132"/>
  <c r="M131" s="1"/>
  <c r="M130" s="1"/>
  <c r="L132"/>
  <c r="L131" s="1"/>
  <c r="L130" s="1"/>
  <c r="J132"/>
  <c r="J130" s="1"/>
  <c r="I132"/>
  <c r="I130"/>
  <c r="K129"/>
  <c r="N128"/>
  <c r="K128"/>
  <c r="O127"/>
  <c r="O126" s="1"/>
  <c r="O125" s="1"/>
  <c r="M127"/>
  <c r="M126" s="1"/>
  <c r="M125" s="1"/>
  <c r="M124" s="1"/>
  <c r="L127"/>
  <c r="L126" s="1"/>
  <c r="L125" s="1"/>
  <c r="N125" s="1"/>
  <c r="J127"/>
  <c r="J125" s="1"/>
  <c r="I127"/>
  <c r="N123"/>
  <c r="K123"/>
  <c r="O122"/>
  <c r="M122"/>
  <c r="L122"/>
  <c r="J122"/>
  <c r="I122"/>
  <c r="K120"/>
  <c r="L119"/>
  <c r="I117"/>
  <c r="K116"/>
  <c r="O115"/>
  <c r="O113" s="1"/>
  <c r="N115"/>
  <c r="N113" s="1"/>
  <c r="M115"/>
  <c r="M113" s="1"/>
  <c r="L115"/>
  <c r="L113" s="1"/>
  <c r="J115"/>
  <c r="I115"/>
  <c r="N112"/>
  <c r="K112"/>
  <c r="O111"/>
  <c r="M111"/>
  <c r="M110" s="1"/>
  <c r="M109" s="1"/>
  <c r="M108" s="1"/>
  <c r="M107" s="1"/>
  <c r="L111"/>
  <c r="J111"/>
  <c r="I111"/>
  <c r="O110"/>
  <c r="O109" s="1"/>
  <c r="O108" s="1"/>
  <c r="L110"/>
  <c r="L109" s="1"/>
  <c r="L108" s="1"/>
  <c r="H107"/>
  <c r="G107"/>
  <c r="N106"/>
  <c r="K106"/>
  <c r="O105"/>
  <c r="O103" s="1"/>
  <c r="M105"/>
  <c r="L105"/>
  <c r="L103" s="1"/>
  <c r="J103"/>
  <c r="J102" s="1"/>
  <c r="I103"/>
  <c r="I102" s="1"/>
  <c r="O102"/>
  <c r="L102"/>
  <c r="H102"/>
  <c r="G102"/>
  <c r="N98"/>
  <c r="K98"/>
  <c r="O97"/>
  <c r="M97"/>
  <c r="M96" s="1"/>
  <c r="L97"/>
  <c r="J97"/>
  <c r="I97"/>
  <c r="O96"/>
  <c r="L96"/>
  <c r="N93"/>
  <c r="M83"/>
  <c r="M77" s="1"/>
  <c r="L83"/>
  <c r="O83"/>
  <c r="N82"/>
  <c r="K82"/>
  <c r="N81"/>
  <c r="K81"/>
  <c r="O80"/>
  <c r="M80"/>
  <c r="L80"/>
  <c r="J80"/>
  <c r="I80"/>
  <c r="O79"/>
  <c r="O76" s="1"/>
  <c r="L79"/>
  <c r="H76"/>
  <c r="H68" s="1"/>
  <c r="G76"/>
  <c r="N75"/>
  <c r="K75"/>
  <c r="N74"/>
  <c r="K74"/>
  <c r="O73"/>
  <c r="O72" s="1"/>
  <c r="M73"/>
  <c r="M72" s="1"/>
  <c r="L73"/>
  <c r="J73"/>
  <c r="I73"/>
  <c r="L72"/>
  <c r="H69"/>
  <c r="G69"/>
  <c r="N61"/>
  <c r="K61"/>
  <c r="N60"/>
  <c r="K60"/>
  <c r="O59"/>
  <c r="O58" s="1"/>
  <c r="M59"/>
  <c r="M58" s="1"/>
  <c r="N58" s="1"/>
  <c r="L59"/>
  <c r="K59"/>
  <c r="J59"/>
  <c r="I59"/>
  <c r="J58"/>
  <c r="I58"/>
  <c r="N56"/>
  <c r="K56"/>
  <c r="O55"/>
  <c r="O54" s="1"/>
  <c r="M55"/>
  <c r="M54" s="1"/>
  <c r="L55"/>
  <c r="J55"/>
  <c r="I55"/>
  <c r="I54" s="1"/>
  <c r="I44" s="1"/>
  <c r="L54"/>
  <c r="L44" s="1"/>
  <c r="N53"/>
  <c r="K53"/>
  <c r="M52"/>
  <c r="N52" s="1"/>
  <c r="K52"/>
  <c r="O51"/>
  <c r="O50" s="1"/>
  <c r="J51"/>
  <c r="I51"/>
  <c r="J44"/>
  <c r="N49"/>
  <c r="K49"/>
  <c r="N48"/>
  <c r="K48"/>
  <c r="O47"/>
  <c r="M47"/>
  <c r="N47" s="1"/>
  <c r="J47"/>
  <c r="I47"/>
  <c r="O46"/>
  <c r="L43"/>
  <c r="H43"/>
  <c r="G43"/>
  <c r="N38"/>
  <c r="K38"/>
  <c r="O37"/>
  <c r="M37"/>
  <c r="N37" s="1"/>
  <c r="J37"/>
  <c r="J36" s="1"/>
  <c r="I37"/>
  <c r="I36" s="1"/>
  <c r="O36"/>
  <c r="M36"/>
  <c r="L33"/>
  <c r="N32"/>
  <c r="K32"/>
  <c r="O31"/>
  <c r="M31"/>
  <c r="M30" s="1"/>
  <c r="L31"/>
  <c r="J31"/>
  <c r="I31"/>
  <c r="O30"/>
  <c r="L30"/>
  <c r="N26"/>
  <c r="K26"/>
  <c r="O25"/>
  <c r="O24" s="1"/>
  <c r="M25"/>
  <c r="L25"/>
  <c r="J25"/>
  <c r="I25"/>
  <c r="M24"/>
  <c r="N24" s="1"/>
  <c r="I24"/>
  <c r="N22"/>
  <c r="K22"/>
  <c r="N21"/>
  <c r="K21"/>
  <c r="O20"/>
  <c r="O19" s="1"/>
  <c r="M20"/>
  <c r="M19" s="1"/>
  <c r="L20"/>
  <c r="L19" s="1"/>
  <c r="J20"/>
  <c r="I20"/>
  <c r="N18"/>
  <c r="K18"/>
  <c r="N17"/>
  <c r="K17"/>
  <c r="K16" s="1"/>
  <c r="O16"/>
  <c r="M16"/>
  <c r="M15" s="1"/>
  <c r="L16"/>
  <c r="J16"/>
  <c r="I16"/>
  <c r="H12"/>
  <c r="G12"/>
  <c r="O638" l="1"/>
  <c r="O624" s="1"/>
  <c r="M288"/>
  <c r="M284" s="1"/>
  <c r="K587"/>
  <c r="N410"/>
  <c r="M440"/>
  <c r="I451"/>
  <c r="O351"/>
  <c r="O350" s="1"/>
  <c r="K591"/>
  <c r="N733"/>
  <c r="M672"/>
  <c r="N154"/>
  <c r="L351"/>
  <c r="N474"/>
  <c r="M479"/>
  <c r="M478" s="1"/>
  <c r="M576"/>
  <c r="N591"/>
  <c r="M762"/>
  <c r="M761" s="1"/>
  <c r="M771"/>
  <c r="M13"/>
  <c r="K80"/>
  <c r="J113"/>
  <c r="O451"/>
  <c r="J458"/>
  <c r="J451"/>
  <c r="O771"/>
  <c r="I732"/>
  <c r="N406"/>
  <c r="K142"/>
  <c r="O43"/>
  <c r="O42" s="1"/>
  <c r="H701"/>
  <c r="O41"/>
  <c r="L430"/>
  <c r="I321"/>
  <c r="N764"/>
  <c r="L762"/>
  <c r="L41"/>
  <c r="L42"/>
  <c r="J109"/>
  <c r="J108" s="1"/>
  <c r="J241"/>
  <c r="J240" s="1"/>
  <c r="J263"/>
  <c r="J264"/>
  <c r="J284"/>
  <c r="J285"/>
  <c r="I296"/>
  <c r="J295"/>
  <c r="J297"/>
  <c r="J296" s="1"/>
  <c r="J306"/>
  <c r="J307"/>
  <c r="M306"/>
  <c r="M307"/>
  <c r="L321"/>
  <c r="I342"/>
  <c r="I343"/>
  <c r="O342"/>
  <c r="O341" s="1"/>
  <c r="O343"/>
  <c r="L360"/>
  <c r="N360" s="1"/>
  <c r="O349"/>
  <c r="O360"/>
  <c r="I366"/>
  <c r="L366"/>
  <c r="L451"/>
  <c r="N466"/>
  <c r="M562"/>
  <c r="M563"/>
  <c r="J562"/>
  <c r="J563"/>
  <c r="M568"/>
  <c r="M569"/>
  <c r="J576"/>
  <c r="K599"/>
  <c r="I598"/>
  <c r="K598" s="1"/>
  <c r="I613"/>
  <c r="N626"/>
  <c r="O702"/>
  <c r="O703"/>
  <c r="O740"/>
  <c r="O742"/>
  <c r="O741" s="1"/>
  <c r="I740"/>
  <c r="I798"/>
  <c r="I301"/>
  <c r="K782"/>
  <c r="I241"/>
  <c r="L240"/>
  <c r="L241"/>
  <c r="I264"/>
  <c r="I263"/>
  <c r="L263"/>
  <c r="L264"/>
  <c r="N264" s="1"/>
  <c r="O263"/>
  <c r="O264"/>
  <c r="M295"/>
  <c r="N298"/>
  <c r="M297"/>
  <c r="M320"/>
  <c r="M322"/>
  <c r="M321" s="1"/>
  <c r="J342"/>
  <c r="J341" s="1"/>
  <c r="J343"/>
  <c r="M342"/>
  <c r="M341" s="1"/>
  <c r="M343"/>
  <c r="N343" s="1"/>
  <c r="N352"/>
  <c r="M351"/>
  <c r="M350" s="1"/>
  <c r="J351"/>
  <c r="J350" s="1"/>
  <c r="L350"/>
  <c r="N350" s="1"/>
  <c r="I547"/>
  <c r="L547"/>
  <c r="N547" s="1"/>
  <c r="N548"/>
  <c r="O562"/>
  <c r="O563"/>
  <c r="N601"/>
  <c r="L599"/>
  <c r="N614"/>
  <c r="L613"/>
  <c r="N613" s="1"/>
  <c r="J702"/>
  <c r="J703"/>
  <c r="M702"/>
  <c r="M703"/>
  <c r="N703" s="1"/>
  <c r="I760"/>
  <c r="K764"/>
  <c r="I762"/>
  <c r="O795"/>
  <c r="O794" s="1"/>
  <c r="O799"/>
  <c r="O798" s="1"/>
  <c r="J794"/>
  <c r="J799"/>
  <c r="J798" s="1"/>
  <c r="M795"/>
  <c r="M794" s="1"/>
  <c r="M799"/>
  <c r="M798" s="1"/>
  <c r="L295"/>
  <c r="N303"/>
  <c r="L301"/>
  <c r="N301" s="1"/>
  <c r="O44"/>
  <c r="K51"/>
  <c r="M51"/>
  <c r="K58"/>
  <c r="L77"/>
  <c r="O77"/>
  <c r="K134"/>
  <c r="N134"/>
  <c r="K147"/>
  <c r="N147"/>
  <c r="G262"/>
  <c r="N274"/>
  <c r="M285"/>
  <c r="N285" s="1"/>
  <c r="L307"/>
  <c r="N307" s="1"/>
  <c r="O307"/>
  <c r="N338"/>
  <c r="J366"/>
  <c r="M368"/>
  <c r="M366" s="1"/>
  <c r="O381"/>
  <c r="K404"/>
  <c r="N404"/>
  <c r="O430"/>
  <c r="N445"/>
  <c r="M451"/>
  <c r="N470"/>
  <c r="L479"/>
  <c r="J499"/>
  <c r="N513"/>
  <c r="O513"/>
  <c r="N569"/>
  <c r="L576"/>
  <c r="N576" s="1"/>
  <c r="O576"/>
  <c r="O584"/>
  <c r="N607"/>
  <c r="N619"/>
  <c r="M638"/>
  <c r="M624" s="1"/>
  <c r="J638"/>
  <c r="O672"/>
  <c r="I688"/>
  <c r="I686" s="1"/>
  <c r="N686"/>
  <c r="J718"/>
  <c r="J717" s="1"/>
  <c r="M315"/>
  <c r="M316"/>
  <c r="L315"/>
  <c r="L316"/>
  <c r="N316" s="1"/>
  <c r="O315"/>
  <c r="O316"/>
  <c r="N77"/>
  <c r="M760"/>
  <c r="L777"/>
  <c r="M618"/>
  <c r="N80"/>
  <c r="K130"/>
  <c r="J124"/>
  <c r="L12"/>
  <c r="L13"/>
  <c r="I34"/>
  <c r="O33"/>
  <c r="O34"/>
  <c r="J34"/>
  <c r="L69"/>
  <c r="L70"/>
  <c r="J229"/>
  <c r="J228" s="1"/>
  <c r="M229"/>
  <c r="M228"/>
  <c r="O124"/>
  <c r="N142"/>
  <c r="N149"/>
  <c r="L306"/>
  <c r="O320"/>
  <c r="O314" s="1"/>
  <c r="O12"/>
  <c r="O13"/>
  <c r="N36"/>
  <c r="M34"/>
  <c r="I69"/>
  <c r="I70"/>
  <c r="O69"/>
  <c r="O70"/>
  <c r="J69"/>
  <c r="J70"/>
  <c r="K70" s="1"/>
  <c r="M69"/>
  <c r="M70"/>
  <c r="M102"/>
  <c r="M103"/>
  <c r="N103" s="1"/>
  <c r="I109"/>
  <c r="I113"/>
  <c r="N119"/>
  <c r="L117"/>
  <c r="N117" s="1"/>
  <c r="L124"/>
  <c r="N124" s="1"/>
  <c r="N130"/>
  <c r="I229"/>
  <c r="L229"/>
  <c r="L228"/>
  <c r="O234"/>
  <c r="O228"/>
  <c r="O107"/>
  <c r="N234"/>
  <c r="G68"/>
  <c r="O781"/>
  <c r="O780" s="1"/>
  <c r="J24"/>
  <c r="K25"/>
  <c r="N25"/>
  <c r="K47"/>
  <c r="J43"/>
  <c r="J42" s="1"/>
  <c r="N59"/>
  <c r="K136"/>
  <c r="N136"/>
  <c r="L141"/>
  <c r="L139" s="1"/>
  <c r="I144"/>
  <c r="L146"/>
  <c r="L144" s="1"/>
  <c r="N144" s="1"/>
  <c r="N164"/>
  <c r="K179"/>
  <c r="N179"/>
  <c r="K188"/>
  <c r="N188"/>
  <c r="K192"/>
  <c r="N192"/>
  <c r="K202"/>
  <c r="M204"/>
  <c r="K207"/>
  <c r="N207"/>
  <c r="N231"/>
  <c r="K232"/>
  <c r="N232"/>
  <c r="K254"/>
  <c r="H262"/>
  <c r="L299"/>
  <c r="K310"/>
  <c r="O306"/>
  <c r="I314"/>
  <c r="L334"/>
  <c r="L320" s="1"/>
  <c r="L314" s="1"/>
  <c r="G348"/>
  <c r="N357"/>
  <c r="K363"/>
  <c r="K506"/>
  <c r="N506"/>
  <c r="N510"/>
  <c r="N511"/>
  <c r="K641"/>
  <c r="N641"/>
  <c r="O665"/>
  <c r="O664" s="1"/>
  <c r="K679"/>
  <c r="N679"/>
  <c r="K688"/>
  <c r="K699"/>
  <c r="N699"/>
  <c r="M708"/>
  <c r="K715"/>
  <c r="N715"/>
  <c r="G701"/>
  <c r="M740"/>
  <c r="K747"/>
  <c r="L740"/>
  <c r="K754"/>
  <c r="K784"/>
  <c r="K196"/>
  <c r="I139"/>
  <c r="K55"/>
  <c r="K174"/>
  <c r="N174"/>
  <c r="L284"/>
  <c r="N284" s="1"/>
  <c r="O284"/>
  <c r="O760"/>
  <c r="O240"/>
  <c r="K288"/>
  <c r="M314"/>
  <c r="J314"/>
  <c r="K314" s="1"/>
  <c r="N363"/>
  <c r="K379"/>
  <c r="K378" s="1"/>
  <c r="M422"/>
  <c r="M433"/>
  <c r="M432" s="1"/>
  <c r="K441"/>
  <c r="N441"/>
  <c r="K631"/>
  <c r="M665"/>
  <c r="M664" s="1"/>
  <c r="K785"/>
  <c r="K73"/>
  <c r="K127"/>
  <c r="K182"/>
  <c r="K221"/>
  <c r="N310"/>
  <c r="K332"/>
  <c r="K516"/>
  <c r="K674"/>
  <c r="K723"/>
  <c r="N723"/>
  <c r="K730"/>
  <c r="K171"/>
  <c r="I178"/>
  <c r="L178"/>
  <c r="N269"/>
  <c r="I284"/>
  <c r="K398"/>
  <c r="K525"/>
  <c r="N530"/>
  <c r="N631"/>
  <c r="K649"/>
  <c r="N649"/>
  <c r="K97"/>
  <c r="N97"/>
  <c r="N105"/>
  <c r="N127"/>
  <c r="K131"/>
  <c r="K290"/>
  <c r="K353"/>
  <c r="N353"/>
  <c r="N501"/>
  <c r="O568"/>
  <c r="N627"/>
  <c r="K636"/>
  <c r="K645"/>
  <c r="K657"/>
  <c r="N657"/>
  <c r="K694"/>
  <c r="K720"/>
  <c r="N171"/>
  <c r="K183"/>
  <c r="M227"/>
  <c r="O429"/>
  <c r="K520"/>
  <c r="N520"/>
  <c r="K566"/>
  <c r="J664"/>
  <c r="N674"/>
  <c r="K20"/>
  <c r="N20"/>
  <c r="K122"/>
  <c r="N122"/>
  <c r="K161"/>
  <c r="N161"/>
  <c r="K187"/>
  <c r="M240"/>
  <c r="N240" s="1"/>
  <c r="M263"/>
  <c r="N306"/>
  <c r="N314"/>
  <c r="N373"/>
  <c r="N438"/>
  <c r="N525"/>
  <c r="N526"/>
  <c r="N566"/>
  <c r="J618"/>
  <c r="N636"/>
  <c r="N645"/>
  <c r="K653"/>
  <c r="N653"/>
  <c r="K662"/>
  <c r="N662"/>
  <c r="N694"/>
  <c r="O708"/>
  <c r="O701" s="1"/>
  <c r="O10"/>
  <c r="N73"/>
  <c r="N131"/>
  <c r="K152"/>
  <c r="N196"/>
  <c r="I201"/>
  <c r="K201" s="1"/>
  <c r="K211"/>
  <c r="K214"/>
  <c r="K218"/>
  <c r="K222"/>
  <c r="L227"/>
  <c r="N227" s="1"/>
  <c r="K237"/>
  <c r="N288"/>
  <c r="N291"/>
  <c r="K325"/>
  <c r="N334"/>
  <c r="N369"/>
  <c r="K399"/>
  <c r="N399"/>
  <c r="K423"/>
  <c r="N502"/>
  <c r="N516"/>
  <c r="N586"/>
  <c r="N587"/>
  <c r="N675"/>
  <c r="N747"/>
  <c r="N754"/>
  <c r="J262"/>
  <c r="N15"/>
  <c r="M12"/>
  <c r="O295"/>
  <c r="O262" s="1"/>
  <c r="O11"/>
  <c r="J11"/>
  <c r="K54"/>
  <c r="K111"/>
  <c r="N111"/>
  <c r="K132"/>
  <c r="N132"/>
  <c r="N141"/>
  <c r="N146"/>
  <c r="N151"/>
  <c r="N182"/>
  <c r="N187"/>
  <c r="K191"/>
  <c r="N191"/>
  <c r="K194"/>
  <c r="N194"/>
  <c r="K197"/>
  <c r="N197"/>
  <c r="N210"/>
  <c r="N217"/>
  <c r="N221"/>
  <c r="N237"/>
  <c r="N243"/>
  <c r="N241" s="1"/>
  <c r="K244"/>
  <c r="N244"/>
  <c r="K248"/>
  <c r="K246" s="1"/>
  <c r="N248"/>
  <c r="N246" s="1"/>
  <c r="K249"/>
  <c r="N249"/>
  <c r="N253"/>
  <c r="N251" s="1"/>
  <c r="K260"/>
  <c r="N260"/>
  <c r="N266"/>
  <c r="N276"/>
  <c r="N318"/>
  <c r="N315" s="1"/>
  <c r="N324"/>
  <c r="N345"/>
  <c r="K298"/>
  <c r="K300" s="1"/>
  <c r="K299" s="1"/>
  <c r="I295"/>
  <c r="N379"/>
  <c r="L378"/>
  <c r="N378" s="1"/>
  <c r="K31"/>
  <c r="N31"/>
  <c r="M33"/>
  <c r="K37"/>
  <c r="M46"/>
  <c r="N55"/>
  <c r="N96"/>
  <c r="N102"/>
  <c r="N110"/>
  <c r="N109" s="1"/>
  <c r="N108" s="1"/>
  <c r="N157"/>
  <c r="N158"/>
  <c r="K162"/>
  <c r="N162"/>
  <c r="N170"/>
  <c r="N173"/>
  <c r="K178"/>
  <c r="N178"/>
  <c r="N183"/>
  <c r="K205"/>
  <c r="J204"/>
  <c r="K204" s="1"/>
  <c r="I210"/>
  <c r="K210" s="1"/>
  <c r="K213"/>
  <c r="I217"/>
  <c r="K217" s="1"/>
  <c r="N236"/>
  <c r="N259"/>
  <c r="N257" s="1"/>
  <c r="N263"/>
  <c r="K267"/>
  <c r="N267"/>
  <c r="K272"/>
  <c r="N272"/>
  <c r="K277"/>
  <c r="N277"/>
  <c r="M279"/>
  <c r="N287"/>
  <c r="N290"/>
  <c r="N293"/>
  <c r="N309"/>
  <c r="N312"/>
  <c r="N325"/>
  <c r="N331"/>
  <c r="K335"/>
  <c r="N339"/>
  <c r="L342"/>
  <c r="K346"/>
  <c r="N346"/>
  <c r="K355"/>
  <c r="N355"/>
  <c r="K358"/>
  <c r="N362"/>
  <c r="K370"/>
  <c r="N370"/>
  <c r="N407"/>
  <c r="N411"/>
  <c r="N432"/>
  <c r="K435"/>
  <c r="N435"/>
  <c r="N447"/>
  <c r="K453"/>
  <c r="N453"/>
  <c r="N467"/>
  <c r="N471"/>
  <c r="N475"/>
  <c r="N480"/>
  <c r="N484"/>
  <c r="N488"/>
  <c r="K492"/>
  <c r="N492"/>
  <c r="N535"/>
  <c r="K539"/>
  <c r="N539"/>
  <c r="N549"/>
  <c r="N555"/>
  <c r="N571"/>
  <c r="N578"/>
  <c r="N581"/>
  <c r="K601"/>
  <c r="N609"/>
  <c r="N615"/>
  <c r="N621"/>
  <c r="O618"/>
  <c r="N668"/>
  <c r="N705"/>
  <c r="N720"/>
  <c r="N740"/>
  <c r="K767"/>
  <c r="N767"/>
  <c r="N773"/>
  <c r="J760"/>
  <c r="J701" s="1"/>
  <c r="K701" s="1"/>
  <c r="G804"/>
  <c r="K374"/>
  <c r="N374"/>
  <c r="N390"/>
  <c r="N391"/>
  <c r="K394"/>
  <c r="L403"/>
  <c r="L402" s="1"/>
  <c r="N402" s="1"/>
  <c r="K408"/>
  <c r="N408"/>
  <c r="K412"/>
  <c r="N412"/>
  <c r="K433"/>
  <c r="N433"/>
  <c r="K436"/>
  <c r="N436"/>
  <c r="N440"/>
  <c r="K443"/>
  <c r="N443"/>
  <c r="K448"/>
  <c r="N448"/>
  <c r="K454"/>
  <c r="N454"/>
  <c r="K458"/>
  <c r="N458"/>
  <c r="N463"/>
  <c r="N464"/>
  <c r="K468"/>
  <c r="N468"/>
  <c r="K472"/>
  <c r="N472"/>
  <c r="K476"/>
  <c r="N476"/>
  <c r="K481"/>
  <c r="N481"/>
  <c r="K485"/>
  <c r="N485"/>
  <c r="K489"/>
  <c r="N489"/>
  <c r="K493"/>
  <c r="N493"/>
  <c r="L505"/>
  <c r="N505" s="1"/>
  <c r="K515"/>
  <c r="N515"/>
  <c r="K519"/>
  <c r="N519"/>
  <c r="K522"/>
  <c r="N522"/>
  <c r="K529"/>
  <c r="N529"/>
  <c r="K536"/>
  <c r="N536"/>
  <c r="K540"/>
  <c r="N540"/>
  <c r="K550"/>
  <c r="N550"/>
  <c r="K556"/>
  <c r="N556"/>
  <c r="I563"/>
  <c r="L565"/>
  <c r="L563" s="1"/>
  <c r="N563" s="1"/>
  <c r="K572"/>
  <c r="N572"/>
  <c r="K579"/>
  <c r="N579"/>
  <c r="K582"/>
  <c r="N582"/>
  <c r="L590"/>
  <c r="N590" s="1"/>
  <c r="N595"/>
  <c r="N596"/>
  <c r="K602"/>
  <c r="N602"/>
  <c r="K610"/>
  <c r="N610"/>
  <c r="K616"/>
  <c r="N616"/>
  <c r="K622"/>
  <c r="N622"/>
  <c r="L630"/>
  <c r="L635"/>
  <c r="N635" s="1"/>
  <c r="L640"/>
  <c r="K644"/>
  <c r="L644"/>
  <c r="N644" s="1"/>
  <c r="L648"/>
  <c r="N648" s="1"/>
  <c r="K652"/>
  <c r="L652"/>
  <c r="N652" s="1"/>
  <c r="I656"/>
  <c r="K656" s="1"/>
  <c r="L656"/>
  <c r="N656" s="1"/>
  <c r="L661"/>
  <c r="K669"/>
  <c r="N669"/>
  <c r="K678"/>
  <c r="L678"/>
  <c r="N678" s="1"/>
  <c r="K683"/>
  <c r="N683"/>
  <c r="N684"/>
  <c r="L693"/>
  <c r="L698"/>
  <c r="I702"/>
  <c r="L702"/>
  <c r="K706"/>
  <c r="N706"/>
  <c r="N712"/>
  <c r="L719"/>
  <c r="L722"/>
  <c r="N722" s="1"/>
  <c r="N726"/>
  <c r="N735"/>
  <c r="N744"/>
  <c r="N751"/>
  <c r="K758"/>
  <c r="N758"/>
  <c r="L760"/>
  <c r="N760" s="1"/>
  <c r="K765"/>
  <c r="N765"/>
  <c r="K768"/>
  <c r="N768"/>
  <c r="K774"/>
  <c r="N774"/>
  <c r="K777"/>
  <c r="N777"/>
  <c r="M781"/>
  <c r="M780" s="1"/>
  <c r="N785"/>
  <c r="K791"/>
  <c r="N791"/>
  <c r="H804"/>
  <c r="K801"/>
  <c r="N801"/>
  <c r="N72"/>
  <c r="O68"/>
  <c r="N54"/>
  <c r="N30"/>
  <c r="K24"/>
  <c r="N19"/>
  <c r="J10"/>
  <c r="I10"/>
  <c r="N12"/>
  <c r="N16"/>
  <c r="N126"/>
  <c r="M76"/>
  <c r="M68" s="1"/>
  <c r="N457"/>
  <c r="N79"/>
  <c r="O348"/>
  <c r="N398"/>
  <c r="N295"/>
  <c r="N299"/>
  <c r="N83"/>
  <c r="L76"/>
  <c r="N201"/>
  <c r="N202"/>
  <c r="N211"/>
  <c r="N218"/>
  <c r="N222"/>
  <c r="J780"/>
  <c r="N320"/>
  <c r="L776"/>
  <c r="N776" s="1"/>
  <c r="L784"/>
  <c r="L790"/>
  <c r="L788" s="1"/>
  <c r="N788" s="1"/>
  <c r="L800"/>
  <c r="L799" s="1"/>
  <c r="J68" l="1"/>
  <c r="K68" s="1"/>
  <c r="K69"/>
  <c r="J349"/>
  <c r="J429"/>
  <c r="I568"/>
  <c r="J227"/>
  <c r="O227"/>
  <c r="N229"/>
  <c r="N351"/>
  <c r="I672"/>
  <c r="J41"/>
  <c r="L262"/>
  <c r="N228"/>
  <c r="N784"/>
  <c r="L782"/>
  <c r="N782" s="1"/>
  <c r="I691"/>
  <c r="N799"/>
  <c r="L798"/>
  <c r="N798" s="1"/>
  <c r="N698"/>
  <c r="L696"/>
  <c r="N696" s="1"/>
  <c r="N693"/>
  <c r="L691"/>
  <c r="N691" s="1"/>
  <c r="I659"/>
  <c r="K640"/>
  <c r="I638"/>
  <c r="I351"/>
  <c r="N422"/>
  <c r="N420" s="1"/>
  <c r="M420"/>
  <c r="N599"/>
  <c r="L598"/>
  <c r="N598" s="1"/>
  <c r="L718"/>
  <c r="L584"/>
  <c r="N584" s="1"/>
  <c r="I499"/>
  <c r="L329"/>
  <c r="N329" s="1"/>
  <c r="I618"/>
  <c r="N368"/>
  <c r="N322"/>
  <c r="K296"/>
  <c r="L771"/>
  <c r="N771" s="1"/>
  <c r="L429"/>
  <c r="I718"/>
  <c r="K698"/>
  <c r="I696"/>
  <c r="K696" s="1"/>
  <c r="N661"/>
  <c r="L659"/>
  <c r="N659" s="1"/>
  <c r="N640"/>
  <c r="L638"/>
  <c r="N638" s="1"/>
  <c r="I402"/>
  <c r="I381" s="1"/>
  <c r="I349" s="1"/>
  <c r="I306"/>
  <c r="I307"/>
  <c r="M430"/>
  <c r="M429"/>
  <c r="L478"/>
  <c r="N478" s="1"/>
  <c r="N479"/>
  <c r="N51"/>
  <c r="M50"/>
  <c r="N50" s="1"/>
  <c r="K762"/>
  <c r="I761"/>
  <c r="K761" s="1"/>
  <c r="M296"/>
  <c r="N296" s="1"/>
  <c r="N297"/>
  <c r="N762"/>
  <c r="L761"/>
  <c r="N761" s="1"/>
  <c r="M262"/>
  <c r="N262" s="1"/>
  <c r="L672"/>
  <c r="N672" s="1"/>
  <c r="L381"/>
  <c r="N381" s="1"/>
  <c r="M349"/>
  <c r="I285"/>
  <c r="L499"/>
  <c r="N499" s="1"/>
  <c r="N451"/>
  <c r="N366"/>
  <c r="L349"/>
  <c r="N321"/>
  <c r="K297"/>
  <c r="N430"/>
  <c r="M701"/>
  <c r="L138"/>
  <c r="N138" s="1"/>
  <c r="N139"/>
  <c r="I108"/>
  <c r="L11"/>
  <c r="L10"/>
  <c r="N13"/>
  <c r="N69"/>
  <c r="I125"/>
  <c r="I124" s="1"/>
  <c r="I138"/>
  <c r="N33"/>
  <c r="N34"/>
  <c r="N10"/>
  <c r="N70"/>
  <c r="O67"/>
  <c r="O804" s="1"/>
  <c r="I701"/>
  <c r="N630"/>
  <c r="L618"/>
  <c r="N618" s="1"/>
  <c r="I341"/>
  <c r="N46"/>
  <c r="N44" s="1"/>
  <c r="M43"/>
  <c r="M42" s="1"/>
  <c r="I11"/>
  <c r="N394"/>
  <c r="L665"/>
  <c r="J348"/>
  <c r="N719"/>
  <c r="L708"/>
  <c r="N708" s="1"/>
  <c r="N702"/>
  <c r="N565"/>
  <c r="L562"/>
  <c r="N562" s="1"/>
  <c r="N403"/>
  <c r="N342"/>
  <c r="L341"/>
  <c r="N341" s="1"/>
  <c r="I262"/>
  <c r="M11"/>
  <c r="N11" s="1"/>
  <c r="M10"/>
  <c r="L568"/>
  <c r="N568" s="1"/>
  <c r="N429"/>
  <c r="L795"/>
  <c r="N800"/>
  <c r="L781"/>
  <c r="N790"/>
  <c r="I780"/>
  <c r="I794"/>
  <c r="N76"/>
  <c r="I429" l="1"/>
  <c r="K429" s="1"/>
  <c r="N349"/>
  <c r="I665"/>
  <c r="L107"/>
  <c r="M348"/>
  <c r="M67" s="1"/>
  <c r="M44"/>
  <c r="N718"/>
  <c r="L717"/>
  <c r="N717" s="1"/>
  <c r="L624"/>
  <c r="N624" s="1"/>
  <c r="I717"/>
  <c r="K351"/>
  <c r="L701"/>
  <c r="N701" s="1"/>
  <c r="J67"/>
  <c r="I664"/>
  <c r="L664"/>
  <c r="N664" s="1"/>
  <c r="N665"/>
  <c r="I227"/>
  <c r="M41"/>
  <c r="N41" s="1"/>
  <c r="N43"/>
  <c r="N42" s="1"/>
  <c r="L348"/>
  <c r="N781"/>
  <c r="L780"/>
  <c r="N780" s="1"/>
  <c r="N795"/>
  <c r="L794"/>
  <c r="N794" s="1"/>
  <c r="J804" l="1"/>
  <c r="N348"/>
  <c r="I348"/>
  <c r="K348" s="1"/>
  <c r="N107"/>
  <c r="L68"/>
  <c r="N68" s="1"/>
  <c r="M804"/>
  <c r="L67"/>
  <c r="I67" l="1"/>
  <c r="K67" s="1"/>
  <c r="N67"/>
  <c r="N804" s="1"/>
  <c r="L804"/>
  <c r="I804" l="1"/>
  <c r="K804" s="1"/>
  <c r="G31" i="15"/>
  <c r="F20" i="20"/>
  <c r="F21"/>
  <c r="C5" i="19"/>
  <c r="C7"/>
  <c r="C26"/>
  <c r="C28"/>
  <c r="C37"/>
  <c r="C40"/>
  <c r="C42"/>
  <c r="C49"/>
  <c r="C50"/>
  <c r="C51"/>
  <c r="F27" i="20" s="1"/>
  <c r="C54" i="19"/>
  <c r="F24" i="20" s="1"/>
  <c r="C57" i="19"/>
  <c r="F23" i="20" s="1"/>
  <c r="C17" i="17"/>
  <c r="C20"/>
  <c r="C32"/>
  <c r="C37"/>
  <c r="C39"/>
  <c r="C54"/>
  <c r="C56"/>
  <c r="C57"/>
  <c r="C72" s="1"/>
  <c r="C78"/>
  <c r="C80"/>
  <c r="C82"/>
  <c r="C86"/>
  <c r="F8" i="20" s="1"/>
  <c r="F28" s="1"/>
  <c r="C87" i="17"/>
  <c r="F9" i="20" s="1"/>
  <c r="C88" i="17"/>
  <c r="C89"/>
  <c r="F11" i="20" s="1"/>
  <c r="C90" i="17"/>
  <c r="F12" i="20" s="1"/>
  <c r="C91" i="17"/>
  <c r="F13" i="20" s="1"/>
  <c r="C92" i="17"/>
  <c r="F14" i="20" s="1"/>
  <c r="C93" i="17"/>
  <c r="F15" i="20" s="1"/>
  <c r="C94" i="17"/>
  <c r="F16" i="20" s="1"/>
  <c r="C95" i="17"/>
  <c r="F17" i="20" s="1"/>
  <c r="C96" i="17"/>
  <c r="F18" i="20" s="1"/>
  <c r="C97" i="17"/>
  <c r="F19" i="20" s="1"/>
  <c r="C98" i="17"/>
  <c r="F25" i="20" s="1"/>
  <c r="C99" i="17"/>
  <c r="F26" i="20" s="1"/>
  <c r="C7" i="18"/>
  <c r="E5" i="20" s="1"/>
  <c r="C10" i="18"/>
  <c r="C12" s="1"/>
  <c r="C7" i="16"/>
  <c r="B5" i="20" s="1"/>
  <c r="C11" i="16"/>
  <c r="C13" s="1"/>
  <c r="F13" i="15"/>
  <c r="F10" s="1"/>
  <c r="G13"/>
  <c r="G10" s="1"/>
  <c r="H13"/>
  <c r="H10" s="1"/>
  <c r="F17"/>
  <c r="G17"/>
  <c r="H17"/>
  <c r="F19"/>
  <c r="G19"/>
  <c r="H19"/>
  <c r="F21"/>
  <c r="G21"/>
  <c r="H21"/>
  <c r="F25"/>
  <c r="G25"/>
  <c r="H25"/>
  <c r="F27"/>
  <c r="G27"/>
  <c r="H27"/>
  <c r="F31"/>
  <c r="F28" s="1"/>
  <c r="H31"/>
  <c r="H28" s="1"/>
  <c r="F33"/>
  <c r="G33"/>
  <c r="H33"/>
  <c r="F35"/>
  <c r="G35"/>
  <c r="H35"/>
  <c r="F36"/>
  <c r="G36"/>
  <c r="H36"/>
  <c r="F43"/>
  <c r="F40" s="1"/>
  <c r="G43"/>
  <c r="G40" s="1"/>
  <c r="H43"/>
  <c r="H40" s="1"/>
  <c r="F47"/>
  <c r="F44" s="1"/>
  <c r="G47"/>
  <c r="H47"/>
  <c r="H44" s="1"/>
  <c r="G19" i="14" s="1"/>
  <c r="F50" i="15"/>
  <c r="G50"/>
  <c r="H50"/>
  <c r="F53"/>
  <c r="G53"/>
  <c r="H53"/>
  <c r="F55"/>
  <c r="H55"/>
  <c r="F58"/>
  <c r="G58"/>
  <c r="H58"/>
  <c r="F61"/>
  <c r="G61"/>
  <c r="H61"/>
  <c r="F62"/>
  <c r="G62"/>
  <c r="H62"/>
  <c r="F65"/>
  <c r="G65"/>
  <c r="H65"/>
  <c r="F69"/>
  <c r="F67" s="1"/>
  <c r="G69"/>
  <c r="G67" s="1"/>
  <c r="F21" i="14" s="1"/>
  <c r="F20" s="1"/>
  <c r="H69" i="15"/>
  <c r="H67" s="1"/>
  <c r="G21" i="14" s="1"/>
  <c r="G20" s="1"/>
  <c r="F73" i="15"/>
  <c r="F70" s="1"/>
  <c r="F66" s="1"/>
  <c r="G73"/>
  <c r="G70" s="1"/>
  <c r="G66" s="1"/>
  <c r="H73"/>
  <c r="H70" s="1"/>
  <c r="H66" s="1"/>
  <c r="F78"/>
  <c r="F75" s="1"/>
  <c r="H78"/>
  <c r="H75" s="1"/>
  <c r="G24" i="14" s="1"/>
  <c r="G23" s="1"/>
  <c r="F79" i="15"/>
  <c r="G79"/>
  <c r="H79"/>
  <c r="F84"/>
  <c r="F80" s="1"/>
  <c r="G84"/>
  <c r="G80" s="1"/>
  <c r="F25" i="14" s="1"/>
  <c r="H84" i="15"/>
  <c r="H80" s="1"/>
  <c r="G25" i="14" s="1"/>
  <c r="F89" i="15"/>
  <c r="F85" s="1"/>
  <c r="G89"/>
  <c r="G85" s="1"/>
  <c r="F26" i="14" s="1"/>
  <c r="H89" i="15"/>
  <c r="H85" s="1"/>
  <c r="G26" i="14" s="1"/>
  <c r="F93" i="15"/>
  <c r="F90" s="1"/>
  <c r="G93"/>
  <c r="H93"/>
  <c r="H90" s="1"/>
  <c r="G27" i="14" s="1"/>
  <c r="F94" i="15"/>
  <c r="G94"/>
  <c r="H94"/>
  <c r="G95"/>
  <c r="H95"/>
  <c r="F95"/>
  <c r="F102"/>
  <c r="F99" s="1"/>
  <c r="G102"/>
  <c r="G99" s="1"/>
  <c r="F28" i="14" s="1"/>
  <c r="H102" i="15"/>
  <c r="H99" s="1"/>
  <c r="F105"/>
  <c r="G105"/>
  <c r="H105"/>
  <c r="F108"/>
  <c r="H108"/>
  <c r="F109"/>
  <c r="G109"/>
  <c r="H109"/>
  <c r="F117"/>
  <c r="F114" s="1"/>
  <c r="G117"/>
  <c r="G114" s="1"/>
  <c r="H117"/>
  <c r="H114" s="1"/>
  <c r="F122"/>
  <c r="F118" s="1"/>
  <c r="G122"/>
  <c r="G118" s="1"/>
  <c r="H122"/>
  <c r="H118" s="1"/>
  <c r="F125"/>
  <c r="G125"/>
  <c r="H125"/>
  <c r="F126"/>
  <c r="G126"/>
  <c r="H126"/>
  <c r="F128"/>
  <c r="G128"/>
  <c r="H128"/>
  <c r="F133"/>
  <c r="F129" s="1"/>
  <c r="G133"/>
  <c r="G129" s="1"/>
  <c r="H133"/>
  <c r="H129" s="1"/>
  <c r="F138"/>
  <c r="F135" s="1"/>
  <c r="F134" s="1"/>
  <c r="G138"/>
  <c r="H138"/>
  <c r="H135" s="1"/>
  <c r="F141"/>
  <c r="G141"/>
  <c r="H141"/>
  <c r="F146"/>
  <c r="F143" s="1"/>
  <c r="G146"/>
  <c r="H146"/>
  <c r="H143" s="1"/>
  <c r="F147"/>
  <c r="G147"/>
  <c r="H147"/>
  <c r="F150"/>
  <c r="G150"/>
  <c r="H150"/>
  <c r="F152"/>
  <c r="G152"/>
  <c r="H152"/>
  <c r="F156"/>
  <c r="G156"/>
  <c r="H156"/>
  <c r="F160"/>
  <c r="F157" s="1"/>
  <c r="G160"/>
  <c r="H160"/>
  <c r="H157" s="1"/>
  <c r="G37" i="14" s="1"/>
  <c r="F161" i="15"/>
  <c r="G161"/>
  <c r="H161"/>
  <c r="F164"/>
  <c r="G164"/>
  <c r="H164"/>
  <c r="F167"/>
  <c r="G167"/>
  <c r="H167"/>
  <c r="F170"/>
  <c r="G170"/>
  <c r="H170"/>
  <c r="F172"/>
  <c r="G172"/>
  <c r="H172"/>
  <c r="F175"/>
  <c r="G175"/>
  <c r="H175"/>
  <c r="F177"/>
  <c r="G177"/>
  <c r="H177"/>
  <c r="F180"/>
  <c r="G180"/>
  <c r="H180"/>
  <c r="F183"/>
  <c r="G183"/>
  <c r="H183"/>
  <c r="F185"/>
  <c r="G185"/>
  <c r="H185"/>
  <c r="F187"/>
  <c r="G187"/>
  <c r="H187"/>
  <c r="F191"/>
  <c r="F188" s="1"/>
  <c r="G191"/>
  <c r="H191"/>
  <c r="H188" s="1"/>
  <c r="G38" i="14" s="1"/>
  <c r="F194" i="15"/>
  <c r="G194"/>
  <c r="H194"/>
  <c r="F198"/>
  <c r="F195" s="1"/>
  <c r="G198"/>
  <c r="H198"/>
  <c r="H195" s="1"/>
  <c r="G39" i="14" s="1"/>
  <c r="F199" i="15"/>
  <c r="G199"/>
  <c r="H199"/>
  <c r="F202"/>
  <c r="G202"/>
  <c r="H202"/>
  <c r="F204"/>
  <c r="G204"/>
  <c r="H204"/>
  <c r="F207"/>
  <c r="G207"/>
  <c r="H207"/>
  <c r="F209"/>
  <c r="G209"/>
  <c r="H209"/>
  <c r="F212"/>
  <c r="G212"/>
  <c r="H212"/>
  <c r="F215"/>
  <c r="G215"/>
  <c r="H215"/>
  <c r="F218"/>
  <c r="G218"/>
  <c r="H218"/>
  <c r="F220"/>
  <c r="G220"/>
  <c r="H220"/>
  <c r="F225"/>
  <c r="F221" s="1"/>
  <c r="G225"/>
  <c r="H225"/>
  <c r="H221" s="1"/>
  <c r="G40" i="14" s="1"/>
  <c r="F227" i="15"/>
  <c r="G227"/>
  <c r="H227"/>
  <c r="F229"/>
  <c r="G229"/>
  <c r="H229"/>
  <c r="F232"/>
  <c r="G232"/>
  <c r="H232"/>
  <c r="F234"/>
  <c r="G234"/>
  <c r="H234"/>
  <c r="F239"/>
  <c r="F236" s="1"/>
  <c r="F235" s="1"/>
  <c r="G239"/>
  <c r="H239"/>
  <c r="H236" s="1"/>
  <c r="F241"/>
  <c r="G241"/>
  <c r="H241"/>
  <c r="F244"/>
  <c r="G244"/>
  <c r="H244"/>
  <c r="F246"/>
  <c r="G246"/>
  <c r="H246"/>
  <c r="F249"/>
  <c r="G249"/>
  <c r="H249"/>
  <c r="F251"/>
  <c r="G251"/>
  <c r="H251"/>
  <c r="F254"/>
  <c r="G254"/>
  <c r="H254"/>
  <c r="F259"/>
  <c r="G259"/>
  <c r="H259"/>
  <c r="F260"/>
  <c r="G260"/>
  <c r="H260"/>
  <c r="F264"/>
  <c r="F261" s="1"/>
  <c r="G264"/>
  <c r="G261" s="1"/>
  <c r="F45" i="14" s="1"/>
  <c r="H264" i="15"/>
  <c r="H261" s="1"/>
  <c r="F265"/>
  <c r="G265"/>
  <c r="H265"/>
  <c r="F268"/>
  <c r="G268"/>
  <c r="H268"/>
  <c r="F269"/>
  <c r="G269"/>
  <c r="H269"/>
  <c r="F272"/>
  <c r="G272"/>
  <c r="H272"/>
  <c r="F273"/>
  <c r="G273"/>
  <c r="H273"/>
  <c r="F276"/>
  <c r="G276"/>
  <c r="H276"/>
  <c r="F280"/>
  <c r="F277" s="1"/>
  <c r="G280"/>
  <c r="G277" s="1"/>
  <c r="F46" i="14" s="1"/>
  <c r="H280" i="15"/>
  <c r="H277" s="1"/>
  <c r="G46" i="14" s="1"/>
  <c r="F284" i="15"/>
  <c r="F281" s="1"/>
  <c r="G284"/>
  <c r="G281" s="1"/>
  <c r="F47" i="14" s="1"/>
  <c r="H284" i="15"/>
  <c r="H281" s="1"/>
  <c r="G47" i="14" s="1"/>
  <c r="F285" i="15"/>
  <c r="G285"/>
  <c r="H285"/>
  <c r="F288"/>
  <c r="G288"/>
  <c r="H288"/>
  <c r="F292"/>
  <c r="F289" s="1"/>
  <c r="G292"/>
  <c r="G289" s="1"/>
  <c r="F48" i="14" s="1"/>
  <c r="H292" i="15"/>
  <c r="H289" s="1"/>
  <c r="G48" i="14" s="1"/>
  <c r="F293" i="15"/>
  <c r="G293"/>
  <c r="H293"/>
  <c r="F297"/>
  <c r="F294" s="1"/>
  <c r="G297"/>
  <c r="G294" s="1"/>
  <c r="F49" i="14" s="1"/>
  <c r="H297" i="15"/>
  <c r="H294" s="1"/>
  <c r="G49" i="14" s="1"/>
  <c r="F305" i="15"/>
  <c r="F299" s="1"/>
  <c r="G305"/>
  <c r="G299" s="1"/>
  <c r="H305"/>
  <c r="H299" s="1"/>
  <c r="F309"/>
  <c r="F306" s="1"/>
  <c r="G309"/>
  <c r="H309"/>
  <c r="H306" s="1"/>
  <c r="G52" i="14" s="1"/>
  <c r="F310" i="15"/>
  <c r="G310"/>
  <c r="H310"/>
  <c r="F314"/>
  <c r="G314"/>
  <c r="H314"/>
  <c r="F317"/>
  <c r="G317"/>
  <c r="H317"/>
  <c r="F321"/>
  <c r="G321"/>
  <c r="H321"/>
  <c r="F323"/>
  <c r="G323"/>
  <c r="H323"/>
  <c r="F327"/>
  <c r="F324" s="1"/>
  <c r="G327"/>
  <c r="G324" s="1"/>
  <c r="F53" i="14" s="1"/>
  <c r="H327" i="15"/>
  <c r="H324" s="1"/>
  <c r="G53" i="14" s="1"/>
  <c r="F331" i="15"/>
  <c r="G331"/>
  <c r="H331"/>
  <c r="F333"/>
  <c r="G333"/>
  <c r="H333"/>
  <c r="F337"/>
  <c r="G337"/>
  <c r="H337"/>
  <c r="F342"/>
  <c r="F339" s="1"/>
  <c r="F338" s="1"/>
  <c r="G342"/>
  <c r="G339" s="1"/>
  <c r="F55" i="14" s="1"/>
  <c r="F54" s="1"/>
  <c r="H342" i="15"/>
  <c r="H339" s="1"/>
  <c r="G55" i="14" s="1"/>
  <c r="G54" s="1"/>
  <c r="F344" i="15"/>
  <c r="G344"/>
  <c r="H344"/>
  <c r="F347"/>
  <c r="G347"/>
  <c r="H347"/>
  <c r="F352"/>
  <c r="F349" s="1"/>
  <c r="F348" s="1"/>
  <c r="G352"/>
  <c r="G349" s="1"/>
  <c r="H352"/>
  <c r="H349" s="1"/>
  <c r="F357"/>
  <c r="F354" s="1"/>
  <c r="F353" s="1"/>
  <c r="G357"/>
  <c r="G354" s="1"/>
  <c r="F59" i="14" s="1"/>
  <c r="F58" s="1"/>
  <c r="H357" i="15"/>
  <c r="H354" s="1"/>
  <c r="H353" s="1"/>
  <c r="C13" i="14"/>
  <c r="C12" s="1"/>
  <c r="D13"/>
  <c r="D12" s="1"/>
  <c r="E13"/>
  <c r="E12" s="1"/>
  <c r="F13"/>
  <c r="F12" s="1"/>
  <c r="G13"/>
  <c r="G12" s="1"/>
  <c r="C14"/>
  <c r="D14"/>
  <c r="E14"/>
  <c r="F14"/>
  <c r="G14"/>
  <c r="D15"/>
  <c r="E15"/>
  <c r="G15"/>
  <c r="C16"/>
  <c r="D16"/>
  <c r="E16"/>
  <c r="F16"/>
  <c r="G16"/>
  <c r="E17"/>
  <c r="C18"/>
  <c r="D18"/>
  <c r="E18"/>
  <c r="F18"/>
  <c r="G18"/>
  <c r="C19"/>
  <c r="D19"/>
  <c r="E19"/>
  <c r="C21"/>
  <c r="C20" s="1"/>
  <c r="D21"/>
  <c r="D20" s="1"/>
  <c r="E21"/>
  <c r="E20" s="1"/>
  <c r="C24"/>
  <c r="D24"/>
  <c r="D23" s="1"/>
  <c r="E24"/>
  <c r="E23" s="1"/>
  <c r="C25"/>
  <c r="D25"/>
  <c r="E25"/>
  <c r="C26"/>
  <c r="D26"/>
  <c r="E26"/>
  <c r="D27"/>
  <c r="E27"/>
  <c r="D28"/>
  <c r="E28"/>
  <c r="D30"/>
  <c r="D29" s="1"/>
  <c r="F30"/>
  <c r="F29" s="1"/>
  <c r="G30"/>
  <c r="G29" s="1"/>
  <c r="C31"/>
  <c r="C29" s="1"/>
  <c r="D31"/>
  <c r="E31"/>
  <c r="E32"/>
  <c r="C34"/>
  <c r="C33" s="1"/>
  <c r="D34"/>
  <c r="D33" s="1"/>
  <c r="E34"/>
  <c r="E33" s="1"/>
  <c r="C36"/>
  <c r="C35" s="1"/>
  <c r="D36"/>
  <c r="D35" s="1"/>
  <c r="E36"/>
  <c r="E35" s="1"/>
  <c r="C37"/>
  <c r="D37"/>
  <c r="E37"/>
  <c r="D38"/>
  <c r="E38"/>
  <c r="C39"/>
  <c r="D39"/>
  <c r="E39"/>
  <c r="D40"/>
  <c r="E40"/>
  <c r="C42"/>
  <c r="C41" s="1"/>
  <c r="D42"/>
  <c r="D41" s="1"/>
  <c r="E42"/>
  <c r="E41" s="1"/>
  <c r="C44"/>
  <c r="C43" s="1"/>
  <c r="D44"/>
  <c r="D43" s="1"/>
  <c r="E44"/>
  <c r="E43" s="1"/>
  <c r="C45"/>
  <c r="D45"/>
  <c r="E45"/>
  <c r="C46"/>
  <c r="D46"/>
  <c r="E46"/>
  <c r="C47"/>
  <c r="D47"/>
  <c r="E47"/>
  <c r="C48"/>
  <c r="D48"/>
  <c r="E48"/>
  <c r="C49"/>
  <c r="D49"/>
  <c r="E49"/>
  <c r="C51"/>
  <c r="D51"/>
  <c r="D50" s="1"/>
  <c r="E51"/>
  <c r="E50" s="1"/>
  <c r="C52"/>
  <c r="D52"/>
  <c r="E52"/>
  <c r="C53"/>
  <c r="D53"/>
  <c r="E53"/>
  <c r="C55"/>
  <c r="C54" s="1"/>
  <c r="D55"/>
  <c r="D54" s="1"/>
  <c r="E55"/>
  <c r="E54" s="1"/>
  <c r="C57"/>
  <c r="C56" s="1"/>
  <c r="D57"/>
  <c r="D56" s="1"/>
  <c r="E57"/>
  <c r="E56" s="1"/>
  <c r="C59"/>
  <c r="C58" s="1"/>
  <c r="D59"/>
  <c r="D58" s="1"/>
  <c r="E59"/>
  <c r="E58" s="1"/>
  <c r="C70"/>
  <c r="C62" s="1"/>
  <c r="E70"/>
  <c r="F70"/>
  <c r="G70"/>
  <c r="E76"/>
  <c r="C80"/>
  <c r="C81"/>
  <c r="F81" s="1"/>
  <c r="C82" s="1"/>
  <c r="D82"/>
  <c r="C15"/>
  <c r="F15"/>
  <c r="C27"/>
  <c r="C40"/>
  <c r="G14" i="13"/>
  <c r="H14"/>
  <c r="I14"/>
  <c r="G24"/>
  <c r="H24"/>
  <c r="I24"/>
  <c r="G30"/>
  <c r="G29" s="1"/>
  <c r="G28" s="1"/>
  <c r="H30"/>
  <c r="H29" s="1"/>
  <c r="H28" s="1"/>
  <c r="I30"/>
  <c r="I29" s="1"/>
  <c r="I28" s="1"/>
  <c r="G40"/>
  <c r="H40"/>
  <c r="I40"/>
  <c r="G44"/>
  <c r="H44"/>
  <c r="I44"/>
  <c r="G50"/>
  <c r="H50"/>
  <c r="I50"/>
  <c r="G53"/>
  <c r="H53"/>
  <c r="I53"/>
  <c r="G57"/>
  <c r="H57"/>
  <c r="I57"/>
  <c r="H74"/>
  <c r="I74"/>
  <c r="G80"/>
  <c r="G73" s="1"/>
  <c r="H80"/>
  <c r="H73" s="1"/>
  <c r="I80"/>
  <c r="I73" s="1"/>
  <c r="G88"/>
  <c r="H88"/>
  <c r="I88"/>
  <c r="G96"/>
  <c r="H96"/>
  <c r="I96"/>
  <c r="G101"/>
  <c r="H101"/>
  <c r="I101"/>
  <c r="G106"/>
  <c r="H106"/>
  <c r="I106"/>
  <c r="I116"/>
  <c r="G118"/>
  <c r="G117" s="1"/>
  <c r="H118"/>
  <c r="H117" s="1"/>
  <c r="I118"/>
  <c r="I117" s="1"/>
  <c r="H124"/>
  <c r="I124"/>
  <c r="G130"/>
  <c r="G129" s="1"/>
  <c r="H130"/>
  <c r="H129" s="1"/>
  <c r="I130"/>
  <c r="I129" s="1"/>
  <c r="H135"/>
  <c r="I138"/>
  <c r="I135" s="1"/>
  <c r="G139"/>
  <c r="H139"/>
  <c r="I139"/>
  <c r="G143"/>
  <c r="H143"/>
  <c r="I143"/>
  <c r="G150"/>
  <c r="H150"/>
  <c r="I150"/>
  <c r="G162"/>
  <c r="G161" s="1"/>
  <c r="H162"/>
  <c r="H161" s="1"/>
  <c r="I162"/>
  <c r="I161" s="1"/>
  <c r="G169"/>
  <c r="G168" s="1"/>
  <c r="H169"/>
  <c r="H168" s="1"/>
  <c r="I169"/>
  <c r="I168" s="1"/>
  <c r="G174"/>
  <c r="H174"/>
  <c r="I174"/>
  <c r="G179"/>
  <c r="H179"/>
  <c r="I179"/>
  <c r="G184"/>
  <c r="H184"/>
  <c r="I184"/>
  <c r="G195"/>
  <c r="G194" s="1"/>
  <c r="H195"/>
  <c r="H194" s="1"/>
  <c r="I195"/>
  <c r="I194" s="1"/>
  <c r="G200"/>
  <c r="G199" s="1"/>
  <c r="H200"/>
  <c r="H199" s="1"/>
  <c r="I200"/>
  <c r="I199" s="1"/>
  <c r="G208"/>
  <c r="G207" s="1"/>
  <c r="H208"/>
  <c r="H207" s="1"/>
  <c r="I208"/>
  <c r="I207" s="1"/>
  <c r="G215"/>
  <c r="G214" s="1"/>
  <c r="H215"/>
  <c r="H214" s="1"/>
  <c r="I215"/>
  <c r="I214" s="1"/>
  <c r="G220"/>
  <c r="H220"/>
  <c r="I220"/>
  <c r="I223"/>
  <c r="G234"/>
  <c r="H234"/>
  <c r="I234"/>
  <c r="G264"/>
  <c r="H264"/>
  <c r="I264"/>
  <c r="G268"/>
  <c r="H268"/>
  <c r="I268"/>
  <c r="G287"/>
  <c r="H287"/>
  <c r="I287"/>
  <c r="G294"/>
  <c r="G293" s="1"/>
  <c r="H294"/>
  <c r="H293" s="1"/>
  <c r="I294"/>
  <c r="I293" s="1"/>
  <c r="G309"/>
  <c r="H309"/>
  <c r="I309"/>
  <c r="G313"/>
  <c r="H313"/>
  <c r="I313"/>
  <c r="G326"/>
  <c r="H326"/>
  <c r="I326"/>
  <c r="G330"/>
  <c r="H330"/>
  <c r="I330"/>
  <c r="G337"/>
  <c r="H337"/>
  <c r="I337"/>
  <c r="G349"/>
  <c r="H349"/>
  <c r="I349"/>
  <c r="G356"/>
  <c r="H356"/>
  <c r="I356"/>
  <c r="G363"/>
  <c r="H363"/>
  <c r="I363"/>
  <c r="G369"/>
  <c r="G368" s="1"/>
  <c r="H369"/>
  <c r="H368" s="1"/>
  <c r="I369"/>
  <c r="I368" s="1"/>
  <c r="C101" i="17" l="1"/>
  <c r="F22" i="20" s="1"/>
  <c r="C38" i="14"/>
  <c r="J41"/>
  <c r="C103" i="17"/>
  <c r="C43" i="19"/>
  <c r="D5" i="20" s="1"/>
  <c r="H355" i="13"/>
  <c r="I13"/>
  <c r="I12" s="1"/>
  <c r="G13"/>
  <c r="G12" s="1"/>
  <c r="C59" i="19"/>
  <c r="J56" i="14"/>
  <c r="J20"/>
  <c r="G108" i="15"/>
  <c r="I355" i="13"/>
  <c r="G355"/>
  <c r="I308"/>
  <c r="G308"/>
  <c r="H308"/>
  <c r="H219"/>
  <c r="I219"/>
  <c r="G219"/>
  <c r="I173"/>
  <c r="G173"/>
  <c r="H173"/>
  <c r="H134"/>
  <c r="H87"/>
  <c r="H13"/>
  <c r="H12" s="1"/>
  <c r="F82" i="14"/>
  <c r="C83" i="17"/>
  <c r="C5" i="20" s="1"/>
  <c r="F5" s="1"/>
  <c r="J33" i="14"/>
  <c r="G78" i="15"/>
  <c r="G75" s="1"/>
  <c r="F24" i="14" s="1"/>
  <c r="F23" s="1"/>
  <c r="G55" i="15"/>
  <c r="G44" s="1"/>
  <c r="F19" i="14" s="1"/>
  <c r="J58"/>
  <c r="J54"/>
  <c r="D22"/>
  <c r="E22" s="1"/>
  <c r="G338" i="15"/>
  <c r="G353"/>
  <c r="J35" i="14"/>
  <c r="H338" i="15"/>
  <c r="G59" i="14"/>
  <c r="G58" s="1"/>
  <c r="C28"/>
  <c r="F256" i="15"/>
  <c r="F255" s="1"/>
  <c r="G28"/>
  <c r="H14"/>
  <c r="G143"/>
  <c r="F36" i="14" s="1"/>
  <c r="F35" s="1"/>
  <c r="G22" i="15"/>
  <c r="F14"/>
  <c r="G306"/>
  <c r="F52" i="14" s="1"/>
  <c r="H256" i="15"/>
  <c r="G44" i="14" s="1"/>
  <c r="G43" s="1"/>
  <c r="G256" i="15"/>
  <c r="F44" i="14" s="1"/>
  <c r="F43" s="1"/>
  <c r="G236" i="15"/>
  <c r="G235" s="1"/>
  <c r="G221"/>
  <c r="F40" i="14" s="1"/>
  <c r="G195" i="15"/>
  <c r="F39" i="14" s="1"/>
  <c r="G188" i="15"/>
  <c r="F38" i="14" s="1"/>
  <c r="G135" i="15"/>
  <c r="F34" i="14" s="1"/>
  <c r="F33" s="1"/>
  <c r="G90" i="15"/>
  <c r="F27" i="14" s="1"/>
  <c r="H22" i="15"/>
  <c r="F22"/>
  <c r="J43" i="14"/>
  <c r="G157" i="15"/>
  <c r="F37" i="14" s="1"/>
  <c r="G14" i="15"/>
  <c r="C23" i="14"/>
  <c r="J23" s="1"/>
  <c r="H235" i="15"/>
  <c r="G42" i="14"/>
  <c r="G41" s="1"/>
  <c r="G36"/>
  <c r="G35" s="1"/>
  <c r="H142" i="15"/>
  <c r="G34" i="14"/>
  <c r="G33" s="1"/>
  <c r="H134" i="15"/>
  <c r="G28" i="14"/>
  <c r="H74" i="15"/>
  <c r="F142"/>
  <c r="F74"/>
  <c r="I206" i="13"/>
  <c r="G206"/>
  <c r="I87"/>
  <c r="G87"/>
  <c r="H39"/>
  <c r="H38" s="1"/>
  <c r="I39"/>
  <c r="G39"/>
  <c r="I134"/>
  <c r="G134"/>
  <c r="C50" i="14"/>
  <c r="J50" s="1"/>
  <c r="H348" i="15"/>
  <c r="G57" i="14"/>
  <c r="G56" s="1"/>
  <c r="G348" i="15"/>
  <c r="F57" i="14"/>
  <c r="F56" s="1"/>
  <c r="E30"/>
  <c r="E29" s="1"/>
  <c r="J29" s="1"/>
  <c r="G113" i="15"/>
  <c r="F51" i="14"/>
  <c r="H298" i="15"/>
  <c r="G51" i="14"/>
  <c r="G50" s="1"/>
  <c r="G45"/>
  <c r="D60"/>
  <c r="F298" i="15"/>
  <c r="H113"/>
  <c r="F113"/>
  <c r="J12" i="14"/>
  <c r="H206" i="13" l="1"/>
  <c r="I38"/>
  <c r="H9" i="15"/>
  <c r="G134"/>
  <c r="F42" i="14"/>
  <c r="F41" s="1"/>
  <c r="G9" i="15"/>
  <c r="H255"/>
  <c r="G142"/>
  <c r="F9"/>
  <c r="F358" s="1"/>
  <c r="G298"/>
  <c r="G255"/>
  <c r="F50" i="14"/>
  <c r="G74" i="15"/>
  <c r="C60" i="14"/>
  <c r="C61" s="1"/>
  <c r="G60"/>
  <c r="G61" s="1"/>
  <c r="E60"/>
  <c r="E61" s="1"/>
  <c r="G38" i="13"/>
  <c r="G378" s="1"/>
  <c r="I378"/>
  <c r="H378"/>
  <c r="H358" i="15" l="1"/>
  <c r="F60" i="14"/>
  <c r="F61" s="1"/>
  <c r="C79"/>
  <c r="F79" s="1"/>
  <c r="D80" s="1"/>
  <c r="F80" s="1"/>
  <c r="C83" s="1"/>
  <c r="F83" s="1"/>
  <c r="G358" i="15"/>
  <c r="J60" i="14"/>
</calcChain>
</file>

<file path=xl/sharedStrings.xml><?xml version="1.0" encoding="utf-8"?>
<sst xmlns="http://schemas.openxmlformats.org/spreadsheetml/2006/main" count="7074" uniqueCount="1052">
  <si>
    <t xml:space="preserve"> </t>
  </si>
  <si>
    <t>Наименование</t>
  </si>
  <si>
    <t>Раздел</t>
  </si>
  <si>
    <t>Подраздел</t>
  </si>
  <si>
    <t>Целевая статья расходов</t>
  </si>
  <si>
    <t>Вид расходов</t>
  </si>
  <si>
    <t>01</t>
  </si>
  <si>
    <t>02</t>
  </si>
  <si>
    <t>Органы внутренних дел</t>
  </si>
  <si>
    <t>03</t>
  </si>
  <si>
    <t>Общегосударственные вопросы</t>
  </si>
  <si>
    <t>Глава муниципального образования</t>
  </si>
  <si>
    <t>Центральный аппарат</t>
  </si>
  <si>
    <t>Руководитель контрольно-счетной палаты муниципального образования и его заместители</t>
  </si>
  <si>
    <t>Резервные фонды</t>
  </si>
  <si>
    <t>Другие общегосударственные вопросы</t>
  </si>
  <si>
    <t>Выполнение других обязательств государства</t>
  </si>
  <si>
    <t>Национальная экономика</t>
  </si>
  <si>
    <t>Сельское хозяйство и рыболовство</t>
  </si>
  <si>
    <t>Мероприятия в области сельскохозяйственного производства</t>
  </si>
  <si>
    <t>Субсидии юридическим лицам</t>
  </si>
  <si>
    <t>Другие вопросы в области национальной экономики</t>
  </si>
  <si>
    <t>Выполнение функций органами местного самоуправления</t>
  </si>
  <si>
    <t>Жилищно-коммунальное хозяйство</t>
  </si>
  <si>
    <t>Бюджетные инвестиции в объекты капитального строительства, не включенные в целевые программы</t>
  </si>
  <si>
    <t>Бюджетные инвестиции</t>
  </si>
  <si>
    <t>Коммунальное хозяйство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</si>
  <si>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</si>
  <si>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500</t>
  </si>
  <si>
    <t>0020000</t>
  </si>
  <si>
    <t>0020300</t>
  </si>
  <si>
    <t>0020400</t>
  </si>
  <si>
    <t>Председатель представительного органа муниципального образования</t>
  </si>
  <si>
    <t>0021100</t>
  </si>
  <si>
    <t>Депутаты представительного органа муниципального образования</t>
  </si>
  <si>
    <t>0021200</t>
  </si>
  <si>
    <t>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</si>
  <si>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</si>
  <si>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</si>
  <si>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0022500</t>
  </si>
  <si>
    <t>11</t>
  </si>
  <si>
    <t>Прочие расходы</t>
  </si>
  <si>
    <t>013</t>
  </si>
  <si>
    <t>12</t>
  </si>
  <si>
    <t>0700000</t>
  </si>
  <si>
    <t>Резервные фонды местных администраций</t>
  </si>
  <si>
    <t>0700500</t>
  </si>
  <si>
    <t>Национальная безопасность и правоохранительная деятельность</t>
  </si>
  <si>
    <t>14</t>
  </si>
  <si>
    <t xml:space="preserve">Руководство и управление в сфере установленных функций </t>
  </si>
  <si>
    <t>0010000</t>
  </si>
  <si>
    <t>Государственная регистрация актов гражданского состояния</t>
  </si>
  <si>
    <t>0013800</t>
  </si>
  <si>
    <t>0920000</t>
  </si>
  <si>
    <t>0920300</t>
  </si>
  <si>
    <t>"Комплексная программа профилактики правонарушений в Светлоярском муниципальном районе Волгоградской области на 2007-2010 г.г."</t>
  </si>
  <si>
    <t>7950000</t>
  </si>
  <si>
    <t>003</t>
  </si>
  <si>
    <t>05</t>
  </si>
  <si>
    <t>006</t>
  </si>
  <si>
    <t>08</t>
  </si>
  <si>
    <t>001</t>
  </si>
  <si>
    <t>Мероприятия в области строительства, архитектуры и градостроительства</t>
  </si>
  <si>
    <t>3380000</t>
  </si>
  <si>
    <t>1020000</t>
  </si>
  <si>
    <t>1020102</t>
  </si>
  <si>
    <t>Бюджетные инвестиции в объекты капитального строительства собственности  муниципальных образований</t>
  </si>
  <si>
    <t>Охрана окружающей среды</t>
  </si>
  <si>
    <t>Охрана объектов растительного и животного мира и среды их обитания</t>
  </si>
  <si>
    <t>Образование</t>
  </si>
  <si>
    <t>07</t>
  </si>
  <si>
    <t>Дошкольное образование</t>
  </si>
  <si>
    <t>Детские дошкольные учреждения</t>
  </si>
  <si>
    <t>4200000</t>
  </si>
  <si>
    <t>4209900</t>
  </si>
  <si>
    <t>Выполнение функций бюджетными учреждениями</t>
  </si>
  <si>
    <t>Целевые программы муниципальных образований</t>
  </si>
  <si>
    <t>Общее образование</t>
  </si>
  <si>
    <t>Школы-детские сады, школы начальные, неполные средние и средние</t>
  </si>
  <si>
    <t>4210000</t>
  </si>
  <si>
    <t>4219900</t>
  </si>
  <si>
    <t>Совершенствование организации питания учащихся в общеобразовательных учреждениях</t>
  </si>
  <si>
    <t>4361200</t>
  </si>
  <si>
    <t>Иные безвозмездные и безвозвратные перечисления</t>
  </si>
  <si>
    <t>5200000</t>
  </si>
  <si>
    <t>Целевая программа "Повышение безопасности дорожного движения на территории Светлоярского муниципального района Волгоградской области на 2008-2012 годы"</t>
  </si>
  <si>
    <t>Молодежная политика и оздоровление детей</t>
  </si>
  <si>
    <t>4310000</t>
  </si>
  <si>
    <t>4310100</t>
  </si>
  <si>
    <t>Мероприятия по проведению оздоровительной кампании детей</t>
  </si>
  <si>
    <t>4320000</t>
  </si>
  <si>
    <t>Другие вопросы в области образования</t>
  </si>
  <si>
    <t>09</t>
  </si>
  <si>
    <t>Приобретение автобусов для государственных и муниицпальных школ в сельской местности</t>
  </si>
  <si>
    <t>Выполнение функций государственными органами</t>
  </si>
  <si>
    <t>012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</si>
  <si>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</si>
  <si>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4520000</t>
  </si>
  <si>
    <t>4529900</t>
  </si>
  <si>
    <t xml:space="preserve">Культура </t>
  </si>
  <si>
    <t>Музеи и постоянные выставки</t>
  </si>
  <si>
    <t>4410000</t>
  </si>
  <si>
    <t>4419900</t>
  </si>
  <si>
    <t>Стационарная медицинская помощь</t>
  </si>
  <si>
    <t>Периодическая печать и издательства</t>
  </si>
  <si>
    <t>Периодические издания, учрежденные органами законодательной и исполнительной власти</t>
  </si>
  <si>
    <t>4570000</t>
  </si>
  <si>
    <t>Больницы, клиники, госпитали, медико-санитарные части</t>
  </si>
  <si>
    <t>4700000</t>
  </si>
  <si>
    <t>Поликлиники, амбулатории, диагностические центры</t>
  </si>
  <si>
    <t>4710000</t>
  </si>
  <si>
    <t>Амбулаторная помощь</t>
  </si>
  <si>
    <t>Фельдшерско-акушерские пункты</t>
  </si>
  <si>
    <t>4780000</t>
  </si>
  <si>
    <t>Денежные выплаты медицинкому персоналу фельдшерско-акушерских пунктов, врачам, фельдшерам и медицинским сетрам скорой медицинской помощи</t>
  </si>
  <si>
    <t>5201800</t>
  </si>
  <si>
    <t>Скорая медицинская помощь</t>
  </si>
  <si>
    <t>Физическая культура и спорт</t>
  </si>
  <si>
    <t>Социальная политика</t>
  </si>
  <si>
    <t>10</t>
  </si>
  <si>
    <t>Пенсионное обеспечение</t>
  </si>
  <si>
    <t>Пенсии</t>
  </si>
  <si>
    <t>4900000</t>
  </si>
  <si>
    <t>4910000</t>
  </si>
  <si>
    <t>Доплаты к пенсиям государственных служащих субъектов Российской Федерации и муниципальных служащих</t>
  </si>
  <si>
    <t>4910100</t>
  </si>
  <si>
    <t>Социальные выплаты</t>
  </si>
  <si>
    <t>005</t>
  </si>
  <si>
    <t>Социальное обеспечение населения</t>
  </si>
  <si>
    <t>Социальная помощь</t>
  </si>
  <si>
    <t>5050000</t>
  </si>
  <si>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</si>
  <si>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5053600</t>
  </si>
  <si>
    <t>Предоставление гражданам субсидий на оплату жилого помещения и коммунальных услуг</t>
  </si>
  <si>
    <t>5054800</t>
  </si>
  <si>
    <t>Охрана семьи и детства</t>
  </si>
  <si>
    <t>5201000</t>
  </si>
  <si>
    <t>Выплаты семьям опекунов на содержание подопечных детей</t>
  </si>
  <si>
    <t>Межбюджетные трансферты</t>
  </si>
  <si>
    <t>5210000</t>
  </si>
  <si>
    <t>Председатель Светлоярской районной Думы</t>
  </si>
  <si>
    <t>Ведемство</t>
  </si>
  <si>
    <t>тыс.руб.</t>
  </si>
  <si>
    <t>Светлоярская районная Дума</t>
  </si>
  <si>
    <t xml:space="preserve">Администрация Светлоярского муниципального района </t>
  </si>
  <si>
    <t>Муниципальное учреждение "Межотраслевая централизованная бухгалтерия"</t>
  </si>
  <si>
    <t xml:space="preserve">Контрольно-счетная палата Светлоярского муниципального района </t>
  </si>
  <si>
    <t>5220000</t>
  </si>
  <si>
    <t>Региональные целевые программы</t>
  </si>
  <si>
    <t>Иные безвозмездные и безвозвратые перечисления</t>
  </si>
  <si>
    <t>Перечисления другим бюджетам бюджетной системы Российской Федерации</t>
  </si>
  <si>
    <t>Связь и информатика</t>
  </si>
  <si>
    <t>Информационные технологи и связь</t>
  </si>
  <si>
    <t>3300000</t>
  </si>
  <si>
    <t>Учреждения по внешкольной работе с детьми</t>
  </si>
  <si>
    <t>4230000</t>
  </si>
  <si>
    <t>4239900</t>
  </si>
  <si>
    <t>4319900</t>
  </si>
  <si>
    <t>Медицинская помощь в дневных стационарах всех типов</t>
  </si>
  <si>
    <t>А. С. Багдасарян</t>
  </si>
  <si>
    <t>Центры спортивной подготовки</t>
  </si>
  <si>
    <t>4820000</t>
  </si>
  <si>
    <t>4829900</t>
  </si>
  <si>
    <t xml:space="preserve">Мероприятия в области здравоохранения, спорта и физической культуры, туризма </t>
  </si>
  <si>
    <t>5129700</t>
  </si>
  <si>
    <t>0029502</t>
  </si>
  <si>
    <t>0929600</t>
  </si>
  <si>
    <t>Защита населения и территории от чрезвычайных ситуаций природного и техногенного характера, гражданская оборона</t>
  </si>
  <si>
    <t>Предупреждение и ликвидация последствий чрезвычайных ситуаций и стихийных бедствий природного и техногенного характера</t>
  </si>
  <si>
    <t>2180100</t>
  </si>
  <si>
    <t xml:space="preserve">Другие общегосударственные вопросы </t>
  </si>
  <si>
    <t>4219502</t>
  </si>
  <si>
    <t>Ежемесячное денежное вознаграждение за классное руководство</t>
  </si>
  <si>
    <t>5200900</t>
  </si>
  <si>
    <t>Проведение мероприятий для детей и молодёжи</t>
  </si>
  <si>
    <t>4529502</t>
  </si>
  <si>
    <t>4419502</t>
  </si>
  <si>
    <t>Строительство физкультурно - оздоровительного комплекса</t>
  </si>
  <si>
    <t>Обеспечение проведения выборов и референдумов</t>
  </si>
  <si>
    <t>Проведение выборов и референдумов</t>
  </si>
  <si>
    <t>0200000</t>
  </si>
  <si>
    <t>Проведение выборов в представительные органы муниципального образования</t>
  </si>
  <si>
    <t>0200002</t>
  </si>
  <si>
    <t>Воинские формирования (органы, подразделения)</t>
  </si>
  <si>
    <t>2020000</t>
  </si>
  <si>
    <t>Обеспечение функционирования в сфере национальной безопасности и правоохранительной деятельности</t>
  </si>
  <si>
    <t>2026700</t>
  </si>
  <si>
    <t>014</t>
  </si>
  <si>
    <t>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заключёнными соглашениями</t>
  </si>
  <si>
    <t>5210600</t>
  </si>
  <si>
    <t>0930000</t>
  </si>
  <si>
    <t>Учреждения по обеспечению хозяйственного обслуживания</t>
  </si>
  <si>
    <t>5229800</t>
  </si>
  <si>
    <t>Региональная целевая программа "Повышение качества государственных и муниципальных услуг путём создания сети многофункциональных центров предоставления государственных и муниципальных услуг на территории Волгоградской области"</t>
  </si>
  <si>
    <t>Региональная целевая программа "Создание информационных систем обеспечения градостраительной деятельности на территории Волгоградской области"</t>
  </si>
  <si>
    <t>5220802</t>
  </si>
  <si>
    <t>4209502</t>
  </si>
  <si>
    <t>4239502</t>
  </si>
  <si>
    <t>4319502</t>
  </si>
  <si>
    <t>Санитарно-эпидемиологическое благополучие</t>
  </si>
  <si>
    <t>Обслуживание государственного и муниципального долга</t>
  </si>
  <si>
    <t>Процентные платежи по долговым обязательствам</t>
  </si>
  <si>
    <t>0650000</t>
  </si>
  <si>
    <t>0650300</t>
  </si>
  <si>
    <t>Процентные платежи по муниципальному долгу</t>
  </si>
  <si>
    <t>Целевая программа "Развитие и поддержка малого и среднего предпринимательтсва в Светлоярском муниципальном районе" на 2010-2012 гг.</t>
  </si>
  <si>
    <t>Районные целевые программы</t>
  </si>
  <si>
    <t>7950100</t>
  </si>
  <si>
    <t>Благоустройство</t>
  </si>
  <si>
    <t>Целевая программа "Комплексные меры противодействия злоупотреблению наркотиками и их незаконному обороту на территории Светлоярского муниципального района Волгоградской области" на 2010-2012 годы</t>
  </si>
  <si>
    <t>7950400</t>
  </si>
  <si>
    <t>7950300</t>
  </si>
  <si>
    <t>Средства массовой информации</t>
  </si>
  <si>
    <t>00</t>
  </si>
  <si>
    <t>Обслуживание государственного внутреннего и муниципального долга</t>
  </si>
  <si>
    <t>13</t>
  </si>
  <si>
    <t xml:space="preserve">Среднесрочная целевая программа "Обеспечение пожарной безопасности образовательных учреждений Светлоярского муниципального района" на 2011-2012 годы" </t>
  </si>
  <si>
    <t>7950200</t>
  </si>
  <si>
    <t>7950500</t>
  </si>
  <si>
    <t>Здравоохранение</t>
  </si>
  <si>
    <t>4790000</t>
  </si>
  <si>
    <t>Дезинфекционные станции</t>
  </si>
  <si>
    <t>Другие вопросы в области здравоохранения</t>
  </si>
  <si>
    <t>7950600</t>
  </si>
  <si>
    <t>017</t>
  </si>
  <si>
    <t>Транспорт</t>
  </si>
  <si>
    <t>Профессиональная подготовка, переподготовка и повышение квалификации</t>
  </si>
  <si>
    <t>Учебные заведения и курсы по переподготовке кадров</t>
  </si>
  <si>
    <t>4290000</t>
  </si>
  <si>
    <t>4297800</t>
  </si>
  <si>
    <t>Массовый спорт</t>
  </si>
  <si>
    <t>.</t>
  </si>
  <si>
    <t>7950800</t>
  </si>
  <si>
    <t>4400000</t>
  </si>
  <si>
    <t>Реализация государственных функций, связанных с общегосударственным управлением</t>
  </si>
  <si>
    <t>Реализация Закона Волгоградской области от 10.01.2002 г. № 661-ОД "О наказахи обращениях избирателей к депутатам Волгоградской областной Думы и главе администрации Волгоградской области"</t>
  </si>
  <si>
    <t xml:space="preserve">Переподготовка и повышение квалификации </t>
  </si>
  <si>
    <t>Организационно-воспитательная работа с молодёжью</t>
  </si>
  <si>
    <t>4400200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</si>
  <si>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</si>
  <si>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</si>
  <si>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Центры спортивной подготовки (сборные команды)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</si>
  <si>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</si>
  <si>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2190100</t>
  </si>
  <si>
    <t>Подготовка населения и организаций к действиям в чрезвычайной ситуации в мирное и военное время</t>
  </si>
  <si>
    <t>Мероприятия по гражданской обороне</t>
  </si>
  <si>
    <t>2190000</t>
  </si>
  <si>
    <t>ИТОГО расходов по ГРБС</t>
  </si>
  <si>
    <t>0939502</t>
  </si>
  <si>
    <t>Функционирование высшего должностного лица субъекта РФ и муниципального образования</t>
  </si>
  <si>
    <t>Функционирование Правительства Российской Федерации, высших исполнительных органов власти субъектов Российской Федерации, местных администраций</t>
  </si>
  <si>
    <t>2180000</t>
  </si>
  <si>
    <t>Мероприятия по предупреждению и ликвидации последствий чрезвычайных ситуаций и стихийных бедствий</t>
  </si>
  <si>
    <t>Проведение мероприятий для детей и молодежи</t>
  </si>
  <si>
    <t>Культура, кинематография</t>
  </si>
  <si>
    <t>Доплаты к пенсиям, дополнительное пенсионное обеспечение</t>
  </si>
  <si>
    <t>Содержание ребёнка в семье опекуна и приёмной семье, а также вознаграждение, причитающееся приёмному родителю</t>
  </si>
  <si>
    <t>5201300</t>
  </si>
  <si>
    <t>5201301</t>
  </si>
  <si>
    <t>5201302</t>
  </si>
  <si>
    <t xml:space="preserve">Вознаграждение за труд приёмным родителям (патронатному воспитателю) </t>
  </si>
  <si>
    <t>5220224</t>
  </si>
  <si>
    <t>Государственная поддержка за реализованную продукцию животноводства ЛПХ</t>
  </si>
  <si>
    <t>5222104</t>
  </si>
  <si>
    <t>5222100</t>
  </si>
  <si>
    <t>ДОЦП "Развитие межбюджетных отношений Волгоградской области на 2010-2015 годы"</t>
  </si>
  <si>
    <t>Субсидии на обеспечение сбалансированности местных бюджетов муниципальных районов (городских округов)</t>
  </si>
  <si>
    <t>4810000</t>
  </si>
  <si>
    <t>4810100</t>
  </si>
  <si>
    <t>Мероприятия в области санитарно-эпидемиологического надзора</t>
  </si>
  <si>
    <t>Борьба с эпидемиями</t>
  </si>
  <si>
    <t>Целевая программа "Комплексная программа профилактики правонарушений в Светлоярском муниципальном районе Волгоградской области" на 2011-2013 годы</t>
  </si>
  <si>
    <t>7950900</t>
  </si>
  <si>
    <t>3307700</t>
  </si>
  <si>
    <t>Обеспечение деятельности бюджетных учреждений</t>
  </si>
  <si>
    <t>Субсидии бюджетным учреждениям на финансовое обеспечение муниципального задания на оказание муниицпальных услуг</t>
  </si>
  <si>
    <t>613</t>
  </si>
  <si>
    <t>Обеспечение деятельности казённых учреждений</t>
  </si>
  <si>
    <t>Выполнение функций казёнными учреждениями</t>
  </si>
  <si>
    <t>Уплата налога на имущество  организаций и земельного налога органами муниципальной власти и казенными учреждениями</t>
  </si>
  <si>
    <t>4207700</t>
  </si>
  <si>
    <t>5222700</t>
  </si>
  <si>
    <t>Долгосрочная областная целевая программа "Развитие дошкольного образования Волгоградской области" на 2011 - 2013 годы</t>
  </si>
  <si>
    <t>4237700</t>
  </si>
  <si>
    <t>Целевая программа "Обеспечение пожарной безопасности в учреждениях культуры Светлоярского муниципального района на 2012-2014 гг."</t>
  </si>
  <si>
    <t>4320400</t>
  </si>
  <si>
    <t>Мероприятия по организации отдыха детей в каникулярный период в лагерях дневного пребывания на базе муниципальных образовательных учреждений Волгоградской области</t>
  </si>
  <si>
    <t>4327700</t>
  </si>
  <si>
    <t>Дворцы,  дома культуры, другие учреждения культуры и мероприятия по комплектованию книжных фондов библиотек муниципальных образований</t>
  </si>
  <si>
    <t>4707700</t>
  </si>
  <si>
    <t>4717700</t>
  </si>
  <si>
    <t>4787700</t>
  </si>
  <si>
    <t>5210200</t>
  </si>
  <si>
    <t>Субвенции бюджетам муниципальных образований для финансового обеспечения расходных обязательств муниципальных образований, возникающих при выполнении государственных полномочий Российской Федерации, субъектов Российской Федерации, переданных для осуществления органам местного самоуправления в установленном порядке</t>
  </si>
  <si>
    <t>5210211</t>
  </si>
  <si>
    <t>Оплата жилищно-коммунальных услуг педагогическим работникам образовательных учреждений, работающим и проживающим в сельской местности</t>
  </si>
  <si>
    <t>Оплата жилищно-коммунальных услуг сельским специалистам</t>
  </si>
  <si>
    <t>5210208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</si>
  <si>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образования, за счет средств областного бюджета</t>
  </si>
  <si>
    <t>5201002</t>
  </si>
  <si>
    <t>4829502</t>
  </si>
  <si>
    <t>Мероприятия молодёжной политики</t>
  </si>
  <si>
    <t>4310102</t>
  </si>
  <si>
    <t>Субсидии бюджетным учреждениям на иные цели</t>
  </si>
  <si>
    <t>612</t>
  </si>
  <si>
    <t>4797700</t>
  </si>
  <si>
    <t>9990000</t>
  </si>
  <si>
    <t>Условно утверждённые расходы</t>
  </si>
  <si>
    <t>Дорожное хозяйство (дорожные фонды)</t>
  </si>
  <si>
    <t>3380100</t>
  </si>
  <si>
    <t>Отдельные мероприятия в области строительства, архитектуры и градостроительства</t>
  </si>
  <si>
    <t>Целевая программа "Охрана окружающей среды и рационального природопользования на территории Светлоярского муниципального района" на 2012-2014 гг.</t>
  </si>
  <si>
    <t>7951100</t>
  </si>
  <si>
    <t>Целевая программа "Развитие образования в Светлоярском муниципальном районе на 2012-2014 годы"</t>
  </si>
  <si>
    <t>7951200</t>
  </si>
  <si>
    <t>Целевая программа "Молодежь" Светлоярского муниципального района Волгоградской области на 2012-2014 годы"</t>
  </si>
  <si>
    <t>7951000</t>
  </si>
  <si>
    <t>Целевая программа «Реализация  районных  мероприятий  в 
 сфере  культуры Светлоярского муниципального  района 
 на  2012-2014 г.г.»</t>
  </si>
  <si>
    <t>4577700</t>
  </si>
  <si>
    <t>План на 2012 год</t>
  </si>
  <si>
    <t>План на 2013 год</t>
  </si>
  <si>
    <t>План на 2014 год</t>
  </si>
  <si>
    <t>Ведомственная структура расходов бюджета Светлоярского муниципального района на 2012 год и плановый период 2013 и 2014 гг.</t>
  </si>
  <si>
    <t>7951300</t>
  </si>
  <si>
    <t>Целевая программа «Развитие физической культуры 
и спорта в Светлоярском муниципальном 
районе на 2012 – 2014 гг.»</t>
  </si>
  <si>
    <t>Обеспечение деятельности подведомственных учреждений</t>
  </si>
  <si>
    <t>4409900</t>
  </si>
  <si>
    <t>0937700</t>
  </si>
  <si>
    <t>"О бюджете Светлоярского муниципального района</t>
  </si>
  <si>
    <t>тыс. руб.</t>
  </si>
  <si>
    <t>Раздел, подраздел</t>
  </si>
  <si>
    <t>Наименование показателей</t>
  </si>
  <si>
    <t>Изменения</t>
  </si>
  <si>
    <t>План с изменениями</t>
  </si>
  <si>
    <t>0100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</si>
  <si>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</si>
  <si>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</si>
  <si>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</si>
  <si>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</si>
  <si>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</si>
  <si>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</si>
  <si>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0107</t>
  </si>
  <si>
    <t>0111</t>
  </si>
  <si>
    <t>0113</t>
  </si>
  <si>
    <t>0300</t>
  </si>
  <si>
    <t>0309</t>
  </si>
  <si>
    <t>0310</t>
  </si>
  <si>
    <t>0400</t>
  </si>
  <si>
    <t>0405</t>
  </si>
  <si>
    <t>0408</t>
  </si>
  <si>
    <t>0410</t>
  </si>
  <si>
    <t>0412</t>
  </si>
  <si>
    <t>0500</t>
  </si>
  <si>
    <t>0501</t>
  </si>
  <si>
    <t>Жилищное хозяйство</t>
  </si>
  <si>
    <t>0502</t>
  </si>
  <si>
    <t>0503</t>
  </si>
  <si>
    <t>0600</t>
  </si>
  <si>
    <t>0603</t>
  </si>
  <si>
    <t>Охрана объектов растительного и животного мира  и среды их обитания</t>
  </si>
  <si>
    <t>0700</t>
  </si>
  <si>
    <t>0701</t>
  </si>
  <si>
    <t>0702</t>
  </si>
  <si>
    <t>0705</t>
  </si>
  <si>
    <t>0707</t>
  </si>
  <si>
    <t>0709</t>
  </si>
  <si>
    <t>0800</t>
  </si>
  <si>
    <t>0801</t>
  </si>
  <si>
    <t>0900</t>
  </si>
  <si>
    <t>0901</t>
  </si>
  <si>
    <t>0902</t>
  </si>
  <si>
    <t>0903</t>
  </si>
  <si>
    <t>0904</t>
  </si>
  <si>
    <t>0907</t>
  </si>
  <si>
    <t>0909</t>
  </si>
  <si>
    <t>1000</t>
  </si>
  <si>
    <t>1001</t>
  </si>
  <si>
    <t>1003</t>
  </si>
  <si>
    <t>1004</t>
  </si>
  <si>
    <t>1100</t>
  </si>
  <si>
    <t>1102</t>
  </si>
  <si>
    <t>1200</t>
  </si>
  <si>
    <t>1202</t>
  </si>
  <si>
    <t>1300</t>
  </si>
  <si>
    <t>1301</t>
  </si>
  <si>
    <t>9800</t>
  </si>
  <si>
    <t>Итого расходов:</t>
  </si>
  <si>
    <t>7900</t>
  </si>
  <si>
    <t>Предельно допустимый дефицит согласно БК РФ</t>
  </si>
  <si>
    <t>А.С.Багдасарян</t>
  </si>
  <si>
    <t>Приложение 17   к решению Светлоярской</t>
  </si>
  <si>
    <t>2012 год</t>
  </si>
  <si>
    <t>2013 год</t>
  </si>
  <si>
    <t xml:space="preserve">ДОЦП "Повышение качества государственных и муниицпальных услуг путём создания сети МФЦ предоставления государственных и муниицпальных услуг на территории Волгоградской области" на 2009-2011гг. </t>
  </si>
  <si>
    <t>5221600</t>
  </si>
  <si>
    <t>Прикладные научные исследования в области национальной экономики</t>
  </si>
  <si>
    <t>Прикладные научные исследования и разработки</t>
  </si>
  <si>
    <t>0810000</t>
  </si>
  <si>
    <t>Выполнение научно-исследовательских и опытно-конструкторских работ по муниципальным контрактам</t>
  </si>
  <si>
    <t>0817000</t>
  </si>
  <si>
    <t>Состояние окружающей среды и природопользования</t>
  </si>
  <si>
    <t>4100000</t>
  </si>
  <si>
    <t>Природоохранные мероприятия</t>
  </si>
  <si>
    <t>4100100</t>
  </si>
  <si>
    <t>Федеральные целевые программы</t>
  </si>
  <si>
    <t>1000000</t>
  </si>
  <si>
    <t>Другие вопросы в области здраоохранения</t>
  </si>
  <si>
    <t>Доплаты к пенсиям</t>
  </si>
  <si>
    <t>5220805</t>
  </si>
  <si>
    <t>501</t>
  </si>
  <si>
    <t>Субсидии на обеспечение жильём</t>
  </si>
  <si>
    <t>Долгосрочная областная целевая программа "Жилище" на 2009-2011 годы</t>
  </si>
  <si>
    <t>5220800</t>
  </si>
  <si>
    <t>Подпрограмма "Молодой семье - доступное жильё" на 2009-2011 гг.</t>
  </si>
  <si>
    <t xml:space="preserve">Физическая культура </t>
  </si>
  <si>
    <t xml:space="preserve">ВСЕГО РАСХОДОВ </t>
  </si>
  <si>
    <t>Наименование раздела, подраздела</t>
  </si>
  <si>
    <t>Сумма изменений, тыс. руб. ("+"-увеличение, "-"-уменьшение</t>
  </si>
  <si>
    <t>Причина изменений</t>
  </si>
  <si>
    <t>Итого по 0100 "Общегосударственные вопросы"</t>
  </si>
  <si>
    <t>передвижка</t>
  </si>
  <si>
    <t>субсидия налог на имущество</t>
  </si>
  <si>
    <t>Итого</t>
  </si>
  <si>
    <t>Функционирование высшего должностного лица МО</t>
  </si>
  <si>
    <t>Функционирование Правительства РФ. Высших исполнительных органов государственной власти субъектов РФ, местных администраций</t>
  </si>
  <si>
    <t>Пожарная безопасность</t>
  </si>
  <si>
    <t>Итого по 0300 "Национальная безопасность и правоохранительная деятельность"</t>
  </si>
  <si>
    <t>Мероприятия в области сельхозпроизводства</t>
  </si>
  <si>
    <t>0409</t>
  </si>
  <si>
    <t>Дорожное хозяйство</t>
  </si>
  <si>
    <t>Итого по 0400 "Национальная экономика"</t>
  </si>
  <si>
    <t>Итого по 0500 "Жилищно-коммунальное хозяйство"</t>
  </si>
  <si>
    <t>Охрана объектов растительного и животного мира"</t>
  </si>
  <si>
    <t>Итого по 0600 "Охрана окружающей среды"</t>
  </si>
  <si>
    <t>Повышение квалификации</t>
  </si>
  <si>
    <t>Итого по 0700 "Образование"</t>
  </si>
  <si>
    <t>Культура</t>
  </si>
  <si>
    <t>Итого по 0800 "Культура и кинематография"</t>
  </si>
  <si>
    <t>Итого по 0900 "Здравоохранение"</t>
  </si>
  <si>
    <t>Итого по 1000 "Социальная политика"</t>
  </si>
  <si>
    <t>Периодическая печать  и издательства</t>
  </si>
  <si>
    <t>Итого по 1200 "Средства массовой информации"</t>
  </si>
  <si>
    <t>Итого по 1300 "Обслуживание государственного и муниципального долга</t>
  </si>
  <si>
    <t>ИТОГО по ГРБС 902</t>
  </si>
  <si>
    <t>доп.ЛБО бюджет</t>
  </si>
  <si>
    <t>соглашения</t>
  </si>
  <si>
    <t>доп.ЛБО внебюджет</t>
  </si>
  <si>
    <t>изменения целевых</t>
  </si>
  <si>
    <t>передвижки из 913</t>
  </si>
  <si>
    <t>передвижки в 913</t>
  </si>
  <si>
    <t>итого</t>
  </si>
  <si>
    <t>Молодёжная политика и оздоровление детей</t>
  </si>
  <si>
    <t>Итого по 0800 "Культура, кинематография"</t>
  </si>
  <si>
    <t>1000 " Социальная политика"</t>
  </si>
  <si>
    <t>Итого по 1100 "Физическая культура"</t>
  </si>
  <si>
    <t>ИТОГО по ГРБС 913</t>
  </si>
  <si>
    <t>остатки собст.</t>
  </si>
  <si>
    <t xml:space="preserve">передвижки в 902 </t>
  </si>
  <si>
    <t>передвижки с 902</t>
  </si>
  <si>
    <t>Обеспечение деятельности финансовых, налоговых и таможенных органов и органов финансовго (финансово-бюджетного) надзора</t>
  </si>
  <si>
    <t>доп.лбо</t>
  </si>
  <si>
    <t>Всего</t>
  </si>
  <si>
    <t>Приложение 18   к решению Светлоярской</t>
  </si>
  <si>
    <t>Светлоярского муниципального района на 2012 год</t>
  </si>
  <si>
    <t>и плановый период 2013 и 2014 годов"</t>
  </si>
  <si>
    <t>районной Думы от 27.12.2011г.№37/275 "О бюджете</t>
  </si>
  <si>
    <t>1008820</t>
  </si>
  <si>
    <t>Программа "Молодой семье - доступное жильё" (федеральные средства)</t>
  </si>
  <si>
    <t>остатки субвенции</t>
  </si>
  <si>
    <t xml:space="preserve">осуществлена передвижка с 3307700 613 в сумме 25 т.р. (увеличение стоимости основных средств) </t>
  </si>
  <si>
    <t xml:space="preserve">осуществлена передвижка на 3307700 612 в сумме 25 т.р.(увеличение стоимости основных средств) </t>
  </si>
  <si>
    <t xml:space="preserve">осуществлена передвижка на 4207700 612 в сумме 135,8 т.р.: д/с №4 -54,8т.р., Б-Чап- 81т.р. (увеличение стоимости основных средств) </t>
  </si>
  <si>
    <t xml:space="preserve">осуществлена передвижка с 4207700 613 в сумме 135,8 т.р.: д/с №4 -54,8т.р., Б-Чап д/с- 81т.р. (увеличение стоимости основных средств) </t>
  </si>
  <si>
    <t>кредит задолженность</t>
  </si>
  <si>
    <t>испол.листы</t>
  </si>
  <si>
    <t>2014 год</t>
  </si>
  <si>
    <t>на 2012 год и плановый период 2013 и 2014 годов"</t>
  </si>
  <si>
    <t xml:space="preserve">Распределение бюджетных ассигнований  по разделам и подразделам классификации расходов  бюджета Светлоярского муниципального района  на 2012 год </t>
  </si>
  <si>
    <t>Распределение бюджетных ассигнований  по разделам, подразделам, целевым статьям и видам расходов классификации расходов  бюджета Светлоярского муниципального района  на 2012 год и 
 плановый период 2013 и 2014 годов</t>
  </si>
  <si>
    <t>доходы</t>
  </si>
  <si>
    <t xml:space="preserve">осуществлена передвижка с 4237700 613  на 612 в сумме 58т.р.: ДШИ (увеличение стоимости основных средств) </t>
  </si>
  <si>
    <t xml:space="preserve">осуществлена передвижка на 4237700 612 на 613 в сумме 58 т.р.: ДШИ (увеличение стоимости основных средств) </t>
  </si>
  <si>
    <t>Субсидии бюджетным учреждениям на финансовое обеспечение муниципального задания на оказание муниципальных услуг</t>
  </si>
  <si>
    <t>Органы юстиции</t>
  </si>
  <si>
    <t>0304</t>
  </si>
  <si>
    <t>прочие</t>
  </si>
  <si>
    <t>2013г</t>
  </si>
  <si>
    <t>2014г</t>
  </si>
  <si>
    <t>собственные</t>
  </si>
  <si>
    <t>предельный 5%</t>
  </si>
  <si>
    <t>остатки субвенц</t>
  </si>
  <si>
    <t>остатки собствен</t>
  </si>
  <si>
    <t>поправки доходы</t>
  </si>
  <si>
    <t xml:space="preserve">к решению Светлоярской районной Думы от________№_______ </t>
  </si>
  <si>
    <t>районной Думы от __________№________ "О бюджете</t>
  </si>
  <si>
    <t>Целевая программа «Реализация  районных  мероприятий  в сфере  культуры Светлоярского муниципального  района 
 на  2012-2014 г.г.»</t>
  </si>
  <si>
    <t>РАЗДЕЛ 3. ПРОФИЦИТ БЮДЖЕТА (со знаком "плюс")                                    ДЕФИЦИТ БЮДЖЕТА (со знаком "минус")</t>
  </si>
  <si>
    <t>3510000</t>
  </si>
  <si>
    <t>Поддержка коммунального хозяйства</t>
  </si>
  <si>
    <t>3510200</t>
  </si>
  <si>
    <t>Компенсация выпадающих доходов организациям, предоставляющим населению услуги теплоснабжения по тарифам, не обеспечивающим возмещение издержек.</t>
  </si>
  <si>
    <t>Приложение № 13</t>
  </si>
  <si>
    <t>пожертвования</t>
  </si>
  <si>
    <t>за 2012 ГРБС  931 КСП (поправки от 29.03.2012г)</t>
  </si>
  <si>
    <t>за 2012 (поправки от 29.03.2012г) ГРБС  902</t>
  </si>
  <si>
    <t>за  2012 ГРБС  901</t>
  </si>
  <si>
    <t>за  2012 (попвки от 29.03.2012) ГРБС  913</t>
  </si>
  <si>
    <t>за 2012 (попраки от 29.03.2012) ГРБС  901</t>
  </si>
  <si>
    <t>Общая сумма расходов-сумма безвозмездных- остатки целевых ср-в</t>
  </si>
  <si>
    <t>сумма собственных расходов</t>
  </si>
  <si>
    <t>деф.за счет собств.ср-в</t>
  </si>
  <si>
    <t>Предельный дефицит 5% от собственных доходов</t>
  </si>
  <si>
    <t>Проверка предельный деффицит+остатки собственных</t>
  </si>
  <si>
    <t>Деффицит всего (собств.деф.+остатки целевые)</t>
  </si>
  <si>
    <t>Общая сумма сосбственных доходов- общая сумма собств.расх-в</t>
  </si>
  <si>
    <t xml:space="preserve">ДОЦП "Развитие и поддержка малого и среднего предпринимательства Волгоградской области" на 2009-2012гг. </t>
  </si>
  <si>
    <t>5220100</t>
  </si>
  <si>
    <t>передвижки внутри</t>
  </si>
  <si>
    <t>поощрение КДН (пост)</t>
  </si>
  <si>
    <t>кредит задолженность БУ</t>
  </si>
  <si>
    <t>субсидия на МП</t>
  </si>
  <si>
    <t>субвенция на комп выпад дох</t>
  </si>
  <si>
    <t>мроприятия Чайка</t>
  </si>
  <si>
    <t>субсидия на сбалансир.</t>
  </si>
  <si>
    <t>снятие межбюджета</t>
  </si>
  <si>
    <t>?</t>
  </si>
  <si>
    <t>соглашения поселения</t>
  </si>
  <si>
    <t>соглашение ЛТО</t>
  </si>
  <si>
    <t>питание область</t>
  </si>
  <si>
    <t>котельные Кир,Дуб</t>
  </si>
  <si>
    <t>ИТОГО</t>
  </si>
  <si>
    <t>передвижки в 902</t>
  </si>
  <si>
    <t>ДОЦП "Социальное развитие села на 2009-2012 годы"</t>
  </si>
  <si>
    <t>5220900</t>
  </si>
  <si>
    <t>5200903</t>
  </si>
  <si>
    <t>Мероприятия по развитию газификации в сельской местности (проектирование и строительство внутрипоселкового газопровода в с. Ивановка Светлоярского района)</t>
  </si>
  <si>
    <t>Реализация Закона Волгоградской области от 10 января 2002г. № 661-ОД "О наказах и обращениях избирателей к депутатам Волгоградской областной Думы и главе администрации Волгоградской области"</t>
  </si>
  <si>
    <t>материальная помощь</t>
  </si>
  <si>
    <t>наказы</t>
  </si>
  <si>
    <t>субсидия на газификацию</t>
  </si>
  <si>
    <t>первонач</t>
  </si>
  <si>
    <t xml:space="preserve">за вычетом </t>
  </si>
  <si>
    <t>(5140,3-3400+0,5-2411,1 разница ост)</t>
  </si>
  <si>
    <t>не превыщает           значит все ОК</t>
  </si>
  <si>
    <t>увеличены бюджетные ассигнования за счет средств субсидии на поощрение  победителей конкурса "Лучшая комиссия по делам несовершеннолетних и защите их прав" (пост.АВО от 30.01.12г № 83-п)</t>
  </si>
  <si>
    <t>уменьшены бюджетные ассигнования по осуществоению муниципального контроля по использованию и охране муниципальных земель в связи с не подписанием соглашения о передаче полномочий с Червленовским сельским поселением</t>
  </si>
  <si>
    <t>Осуществлена переброска средств в подраздел 0709 «Другие вопросы в области образования» на ГРБС 913 «МКУ «МЦБ»» в связи с уточнением исполнителя переданных от поселений полномочий по организации сбора, обработки, обобщения, подготовки статистических и отчетных данных, мониторингов в сфере организации в границах поселения электро-, тепло-, газо и водоснабжения населения, водоотведения, снабжения населения топливом</t>
  </si>
  <si>
    <t>учтены остатки средств субвенции на исполнение  государственных полномочий Волгоградской области по хранению,  комплектованию, учету и использованию архивных документов и архивных фондов,  отнесенных к составу архивного фонда Волгоградской области, оставшиеся на 01.01.2012 г.</t>
  </si>
  <si>
    <t>учтены остатки средств субвенции на исполнение  государственных полномочий Волгоградской области по созданию, исполнению функций, обеспечению деятельности муниципальных комиссий по делам несовершеннолетних  и защите их прав, оставшиеся на 01.01.2012 г.</t>
  </si>
  <si>
    <t>учтены остатки средств субвенции на исполнение  государственных полномочий Волгоградской области по организационному обеспечению деятельности  территориальных административных комиссий, оставшиеся на 01.01.2012 г.</t>
  </si>
  <si>
    <t>учтены остатки средств субвенции на исполнение  государственных полномочий Волгоградской области по созданию, исполнению функций, обеспечению деятельности органов опеки и попечительства, оставшиеся на 01.01.2012 г.</t>
  </si>
  <si>
    <r>
      <t>учтены остатки средств субсидии на создание и содержание финансовых органов муниципальных районов,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оставшиеся на 01.01.2012 г.</t>
    </r>
  </si>
  <si>
    <r>
      <t>учтены остатки средств субсидии на реализацию долгосрочной областной целевой программы "Повышение качества государственных и муниципальных услуг путем создания сети многофункциональных  центров предоставления государственных и муниципальных услуг на территории Волгоградской области" на 2009-2011 годы,</t>
    </r>
    <r>
      <rPr>
        <sz val="12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оставшиеся на 01.01.2012 г.</t>
    </r>
  </si>
  <si>
    <t>Увеличены бюджетные ассигнования за счёт иных межбюджетных трансфертов из резервного фонда АВО на оказание единовременной материальной помощи пострадавшим от пожара семьям (Пост АВО от 13.02.12 №101-п, от 12.03.12 №147-п)</t>
  </si>
  <si>
    <t>учтены остатки областных средств на проведение аварийно-восстановительных работ на объектах ЖКХ и социальной сферы, пострадавших от урагана 05.09.2007 г., оставшиеся на 01.01.2012 г.</t>
  </si>
  <si>
    <t>осуществлена переброска средств субсидии на выполнение муниципального задания МУ «ЦИТ» из подраздела 0410 «Связь и информатика» ГРБС 913 «МКУ «МЦБ»  в связи с изменением функций ГРБС «МКУ «МЦБ» в отношении бюджетных учреждений</t>
  </si>
  <si>
    <t xml:space="preserve">увеличены бюджетные ассигнования для выплаты субсидии на иные цели МУ «ЦИТ», а именно: на погашение просроченной обоснованной кредиторской задолженности, сложившейся на 01.01.2012 г. </t>
  </si>
  <si>
    <t>Учтена субсидия из областного бюджета на государственную поддержку малого и среднего предпринимательства, включая крестьянские (фермерские) хозяйства. (Пост АВО от 26.03.12 №177-п)</t>
  </si>
  <si>
    <t>Увеличены бюджетные ассигнования на предоставление межбюджетного трансферта на развитие социальной инфраструктуры на реализацию областной адресной программы "Переселение граждан из аварийного жилого фонда на территории Волгоградской области с учетом необходимости развития малоэтажного строительства в 2010 году» за счет субсидии на сбалансированность местных бюджетов в целях погашения сложившейся кредиторской задолженности</t>
  </si>
  <si>
    <t>учтена субвенция на компенсацию (возмещение) выпадающих доходов ресурсоснабжающих организаций, связанных с применением ими регулируемых тарифов на коммунальные ресурсы (услуги) для населения ниже экономически обоснованных тарифов (Закон ВО № 2266-ОД от 15.12.12 г.)</t>
  </si>
  <si>
    <t>Уменьшены бюджетные ассигнования, предусмотренные на газификацию сельских населённых пунктов в границах поселений Светлоярского муниципального района, а именно: на газификацию с. Цаца, п. Приволжский</t>
  </si>
  <si>
    <t>учтены остатки средств иного межбюджетного трансферта для финансирования услуг ФГБУ по подаче воды в озеро Цаца, оставшиеся на 01.01.2012 г.</t>
  </si>
  <si>
    <t>осуществлена переброска средств субсидии на выполнение муниципального задания МБУ «ДОУ № 4» и МБУ «Большечапурниковский ДОУ» из подраздела 0701 «Дошкольное образование» ГРБС 913 МКУ «МЦБ» в связи с изменением функций ГРБС «МКУ «МЦБ» в отношении бюджетных учреждений</t>
  </si>
  <si>
    <t>Увеличены бюджетные ассигнования за счёт иных межбюджетных трансфертов на выполнение наказов избирателей депутату Волгоградской области А.Н. Полицимако на проведение текущего ремонта электро-оборудования МБУ «Большечапурниковский ДОУ» (Распоряжение Главы АВО от 22.02.12 №152-р)</t>
  </si>
  <si>
    <t xml:space="preserve">увеличены бюджетные ассигнования для выплаты субсидии на иные цели МБУ «ДОУ № 4» и МБУ «Большечапурниковский ДОУ», а именно: на погашение просроченной обоснованной кредиторской задолженности, сложившейся на 01.01.2012 г. </t>
  </si>
  <si>
    <t>осуществлена переброска средств субсидии на выполнение муниципального задания МБУ «ДШИ» из подраздела 0702 «Общее образование» ГРБС 913 МКУ «МЦБ» в связи с изменением функций ГРБС «МКУ «МЦБ» в отношении бюджетных учреждений</t>
  </si>
  <si>
    <t>Осуществлена переброска средств из подраздела 0702 «Общее образование» ГРБС 913 МКУ «МЦБ», предусмотренных на реализацию районных целевых программ в связи с изменением функций ГРБС «МКУ «МЦБ» в отношении бюджетных учреждений</t>
  </si>
  <si>
    <t>увеличены бюджетные ассигнования для выплаты субсидии на иные цели МБУ «ДШИ», а именно: на погашение просроченной обоснованной кредиторской задолженности, сложившейся на 01.01.2012 г.</t>
  </si>
  <si>
    <t>осуществлена переброска средств субсидии на выполнение муниципального задания МБУ «ДОЛ Чайка» с подраздела 0707 «Молодежная политика и оздоровление детей»  ГРБС 913 МКУ «МЦБ» в связи с изменением функций ГРБС «МКУ «МЦБ» в отношении бюджетных учреждений</t>
  </si>
  <si>
    <t>увеличены бюджетные ассигнования для выплаты субсидии на иные цели МБУ «ДОЛ Чайка», а именно: на погашение просроченной обоснованной кредиторской задолженности, сложившейся на 01.01.2012 г.</t>
  </si>
  <si>
    <t>осуществлена переброска средств субсидии на выполнение муниципального задания МБУЗ «Светлоярская ЦРБ» из подраздела 0901 «Стационарная медицинская помощь» с  ГРБС 913 "МКУ «МЦБ" в связи с изменением функций ГРБС «МКУ «МЦБ» в отношении бюджетных учреждений</t>
  </si>
  <si>
    <t>увеличены бюджетные ассигнования для выплаты субсидии на иные цели МБУЗ «Светлоярская ЦРБ», а именно: на погашение исполнительных листов</t>
  </si>
  <si>
    <t>увеличены бюджетные ассигнования для выплаты субсидии на иные цели МБУЗ «Светлоярская ЦРБ», а именно: на погашение просроченной обоснованной кредиторской задолженности, сложившейся на 01.01.2012 г.</t>
  </si>
  <si>
    <t>осуществлена переброска средств субсидии на выполнение муниципального задания МБУЗ «Светлоярская ЦРБ» из подраздела 0902 «Амбулаторная помощь»  с ГРБС 913 "МКУ «МЦБ"  в связи с изменением функций ГРБС «МКУ «МЦБ» в отношении бюджетных учреждений</t>
  </si>
  <si>
    <t>увеличены бюджетные ассигнования для выплаты субсидии на иные цели МБУЗ «Светлоярская ЦРБ», а именно: учтены остатки средств субвенции на осуществление денежных выплат  медицинскому персоналу  фельдшерско-акушерских пунктов, врачам, фельдшерам и медицинским сестрам учреждений и подразделений скорой медицинской помощи муниципальной системы здравоохранения Волгоградской области, оставшиеся на 01.01.2012 г.</t>
  </si>
  <si>
    <t xml:space="preserve">осуществлена переброска средств субсидии на иные цели из подраздела 0909 «Другие вопросы в области здравоохранения» из ГРБС 913 "МКУ «МЦБ»» в связи с изменением функций ГРБС «МКУ «МЦБ» в отношении бюджетных учреждений: а именно: на реализацию МБУЗ «Светлоярская ЦРБ» «Комплексные меры противодействия злоупотреблению наркотиками и их незаконному обороту на территории Светлоярского муниципального района Волгоградской области» на 2010-2012 гг. </t>
  </si>
  <si>
    <t>осуществлена переброска средств субсидии на выполнение муниципального задания МБУЗ «Светлоярская ЦРБ» из подраздела 0903 «Медицинская помощь в дневных стационарах всех типов»  с ГРБС 913 "МКУ «МЦБ"  в связи с изменением функций ГРБС «МКУ «МЦБ» в отношении бюджетных учреждений</t>
  </si>
  <si>
    <t xml:space="preserve">осуществлена переброска средств субсидии на выполнение муниципального задания МБУЗ «Светлоярская ЦРБ» из подраздела 0904 «Скорая медицинская помощь» с ГРБС 913 "МКУ «МЦБ"  в связи с изменением функций ГРБС «МКУ «МЦБ» в отношении бюджетных учреждений </t>
  </si>
  <si>
    <t xml:space="preserve">осуществлена переброска средств субсидии на выполнение муниципального задания МБУЗ «Светлоярская ЦРБ» из подраздела 0907 «Санитарно-эпидемиологическое благополучие»  с ГРБС 913 "МКУ «МЦБ"  в связи с изменением функций ГРБС «МКУ «МЦБ» в отношении бюджетных учреждений </t>
  </si>
  <si>
    <t>учтены остатки средств субсидии на приобретение жилья молодым семьям в рамках реализации долгосрочной областной целевой программы "Молодой семье - доступное жилье" на 2011-2015 годы, оставшиеся на 01.01.2012 г. (обл.ср-ва – 3 890,9 тыс. руб., фед.ср-ва – 1 412,2 тыс. руб.)</t>
  </si>
  <si>
    <t>учтены остатки средств субвенции на вознаграждение за труд, причитающееся приёмным родителям, и предоставлению им мер социальной поддержки, оставшиеся на 01.01.2012 г.</t>
  </si>
  <si>
    <t>учтены остатки средств субвенции на выплату пособий по опеке и попечительству, оставшиеся на 01.01.2012 г.</t>
  </si>
  <si>
    <t>учтены остатки средств субвенции на  обеспечение жильем детей-сирот и детей, оставшихся без попечения родителей, оставшиеся на 01.01.2012 г.</t>
  </si>
  <si>
    <t>осуществлена переброска средств субсидии на выполнение муниципального задания МУ «ЦИТ» в подраздел 0410 «Связь и информатика» ГРБС 902 "Администрация Светлоярского муниципального района " в связи с изменением функций ГРБС «МКУ «МЦБ» в отношении бюджетных учреждений</t>
  </si>
  <si>
    <t>осуществлена переброска средств субсидии на выполнение муниципального задания МБУ «ДОУ № 4» и МБУ «Большечапурниковский ДОУ» в подраздел 0701 «Дошкольное образование»  ГРБС 902 "Администрация Светлоярского муниципального района " в связи с изменением функций ГРБС «МКУ «МЦБ» в отношении бюджетных учреждений</t>
  </si>
  <si>
    <t>Увеличены бюджетные за счёт средств районного бюджета на финансирование питания льготников в дошкольной группе МКОУ «Чапурниковская НОШ»</t>
  </si>
  <si>
    <t>Учтены остатки средств родительской платы, оставшиеся на 01.01.2012 г. по детским дошкольным учреждениям</t>
  </si>
  <si>
    <t>увеличены бюджетные ассигнования за счет прочих безвозмездных поступлений (пожертвований) от физических и юридических (на приобретение посуды, стеллажей и стульев, детских кроватей  для детских садов)</t>
  </si>
  <si>
    <t>учтены остатки средств субвенции на реализацию государственных полномочий Волгоградской области по финансовому обеспечению государственных гарантий по предоставлению общего образования в части расходов на реализацию общеобразовательных программ, оставшиеся на 01.01.2012 г.</t>
  </si>
  <si>
    <t>учтены остатки средств субвенции на реализацию государственных полномочий Волгоградской области по финансовому обеспечению государственных гарантий по предоставлению общего образования на ежемесячное денежное вознаграждение за классное руководство, оставшиеся на 01.01.12 г.</t>
  </si>
  <si>
    <t>учтены остатки средств субвенции реализацию социальных  гарантий, установленных Законом Волгоградской области от 26.11.2004 г. № 964-ОД "О государственных социальных гарантиях молодым специалистам, работающим в областных государственных и муниципальных учреждениях, расположенных в сельских поселениях и рабочих поселках Волгоградской области", оставшиеся на 01.01.2012 г.</t>
  </si>
  <si>
    <t>увеличены бюджетные ассигнования за счёт субвенции на организацию питания детей из малоимущих семей и детей, находящихся на учете у фтизиатра, обучающихся в общеобразовательных  учреждениях (Закон ВО № 2266-ОД от 15.12.12 г.)</t>
  </si>
  <si>
    <t>Увеличены бюджетные ассигнования за счёт средств районного бюджета в целях обеспечения софинансрования реконструкции МОУ «Ивановской ООШ» в с. Ивановка (25,0% доля софинансирования районного бюджета)</t>
  </si>
  <si>
    <t xml:space="preserve">увеличены бюджетные ассигнования за счет прочих безвозмездных поступлений (пожертвований) от физических и юридических лиц (для участия в учебно-тренировочных сборах воспитанникам МКУ «ДЮСШ»)) </t>
  </si>
  <si>
    <t>увеличены бюджетные ассигнования за счет прочих безвозмездных поступлений (пожертвований) от физических и юридических лиц (для приобретения спортивного инвентаря  Червленовской СОШ)</t>
  </si>
  <si>
    <t>осуществлена переброска средств субсидии на выполнение муниципального задания МБУ «ДШИ» в подраздел 0702 «Общее образование»  ГРБС 902 "Администрация Светлоярского муниципального района "в связи с изменением функций ГРБС «МКУ «МЦБ» в отношении бюджетных учреждений</t>
  </si>
  <si>
    <t>осуществлена переброска средств субсидии на иные цели МБУ «ДШИ» в подраздел 0702 «Общее образование» ГРБС 902 "Администрация Светлоярского муниципального района" в связи с изменением функций ГРБС «МКУ «МЦБ» в отношении бюджетных учреждений, а именно: на реализацию районной целевой программы «Обеспечение пожарной безопасности в учреждениях культуры Светлоярского муниципального района на 2012-2014 гг.»</t>
  </si>
  <si>
    <t>увеличены бюджетные ассигнования на софинансирование мероприятий по организации отдыха детей в каникулярный период в лагерях дневного пребывания на базе муниципальных образовательных учреждений за счет средств районного бюджета</t>
  </si>
  <si>
    <t>осуществлена переброска средств субсидии на выполнение муниципального задания МБУ «ДОЛ Чайка» в подраздел 0707 «Молодежная политика и оздоровление детей»  ГРБС 902 «Администрация Светлоярского муниципального района» в связи с изменением функций ГРБС «МКУ «МЦБ» в отношении бюджетных учреждений</t>
  </si>
  <si>
    <t>увеличены бюджетные ассигнования за счет прочих безвозмездных поступлений (пожертвований) от физических и юридических лиц (для объектов МКУ «УМХ» - на ремонт Червленовского ДОУ и на приобретение строительных материалов для ремонта сантехники Цацинского ДОУ)</t>
  </si>
  <si>
    <t>Осуществлена переброска средств из подраздела 0104 «Функционирование Правительства РФ. Высших исполнительных органов государственной власти субъектов РФ, местных администраций» из ГРБС 902 «Администрация Светлоярского муниципального района» в связи с уточнением исполнителя переданных от поселений полномочий по организации сбора, обработки, обобщения, подготовки статистических и отчетных данных, мониторингов в сфере организации в границах поселения электро-, тепло-, газо и водоснабжения населения, водоотведения, снабжения населения топливом</t>
  </si>
  <si>
    <t xml:space="preserve">увеличены бюджетные ассигнования за счет прочих безвозмездных поступлений (пожертвований) от физических и юридических лиц (для  приобретения пылесоса МКУ «Районный историко-краеведческий музей») </t>
  </si>
  <si>
    <t>осуществлена переброска средств субсидии на выполнение муниципального задания МБУЗ «Светлоярская ЦРБ» в подраздел 0901 «Стационарная медицинская помощь» в ГРБС 902 «Администрация Светлоярского муниципального района»  в связи с изменением функций ГРБС «МКУ «МЦБ» в отношении бюджетных учреждений</t>
  </si>
  <si>
    <t>осуществлена переброска средств субсидии на выполнение муниципального задания МБУЗ «Светлоярская ЦРБ» в подраздел 0902 «Амбулаторная помощь» на ГРБС 902 "Администрация Светлоярского муниципального района " в связи с изменением функций ГРБС «МКУ «МЦБ» в отношении бюджетных учреждений</t>
  </si>
  <si>
    <t>осуществлена переброска средств субсидии на выполнение муниципального задания МБУЗ «Светлоярская ЦРБ» в подраздел 0903 «Медицинская помощь в дневных стационарах всех типов» на ГРБС 902 "Администрация Светлоярского муниципального района " в связи с изменением функций ГРБС «МКУ «МЦБ» в отношении бюджетных учреждений</t>
  </si>
  <si>
    <t>осуществлена переброска средств субсидии на выполнение муниципального задания МБУЗ «Светлоярская ЦРБ» в подраздел 0904 «Скорая медицинская помощь» на ГРБС 902 "Администрация Светлоярского муниципального района " в связи с изменением функций ГРБС «МКУ «МЦБ» в отношении бюджетных учреждений</t>
  </si>
  <si>
    <t>осуществлена переброска средств субсидии на выполнение муниципального задания МБУЗ «Светлоярская ЦРБ» в подраздел 0907 «Санитарно-эпидемиологическое благополучие» на ГРБС 902 "Администрация Светлоярского муниципального района " в связи с изменением функций ГРБС «МКУ «МЦБ» в отношении бюджетных учреждений</t>
  </si>
  <si>
    <t xml:space="preserve">осуществлена переброска средств субсидии на иные цели в подраздел 0902 «Амбулаторная помощь» на ГРБС 902 "Администрация Светлоярского муниципального района " в связи с изменением функций ГРБС «МКУ «МЦБ» в отношении бюджетных учреждений: а именно: на реализацию МБУЗ «Светлоярская ЦРБ» «Комплексные меры противодействия злоупотреблению наркотиками и их незаконному обороту на территории Светлоярского муниципального района Волгоградской области» на 2010-2012 гг.  </t>
  </si>
  <si>
    <t>учтены остатки средств субвенции на организацию питания детей из малоимущих семей и детей, находящихся на учете у фтизиатра, обучающихся в общеобразовательных  учреждениях, оставшиеся на 01.01.2012 г.</t>
  </si>
  <si>
    <t>из 613</t>
  </si>
  <si>
    <t xml:space="preserve"> в 612</t>
  </si>
  <si>
    <t>Бюджетные инвестиции в объекты капитального строительства, не включённые в целевые программы</t>
  </si>
  <si>
    <t>1020100</t>
  </si>
  <si>
    <t>Бюджетные инвестиции в объекты капитального строительства государственной собственности субъектов Российской Федерации (объектов капитального строительтсва собственности муниципальных образований)</t>
  </si>
  <si>
    <t>Бюджетные инвестиции в объекты капитального строительства собственности муниицпальных образований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</si>
  <si>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</si>
  <si>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</si>
  <si>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</si>
  <si>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</si>
  <si>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</si>
  <si>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851</t>
  </si>
  <si>
    <t>870</t>
  </si>
  <si>
    <t>Государственная программа Волгоградской области "Развитие образования Волгоградской области на 2014 - 2020 годы"</t>
  </si>
  <si>
    <t>Подпрограмма  "Обеспечение функционирования региональной системы образования"</t>
  </si>
  <si>
    <t>1117002</t>
  </si>
  <si>
    <t>Субвенция на организационное обеспечение деятельности территориальных административных комиссий</t>
  </si>
  <si>
    <t xml:space="preserve">Прочие выплаты по обязательствам Светлоярского муниципального района </t>
  </si>
  <si>
    <t>Исполнение судебных актов</t>
  </si>
  <si>
    <t>Cубвенции на хранение, комплектование учет и использование архивных документов и архивных фондов, отнесенных к составу архивного фонда Волгоградской области</t>
  </si>
  <si>
    <t>Предоставление субсидий бюджетным, автономным учреждениям и иным некоммерческим организациям</t>
  </si>
  <si>
    <t>600</t>
  </si>
  <si>
    <t>9916059</t>
  </si>
  <si>
    <t>Субвенции на предупреждение и ликвидацию болезней животных, их лечение, защиту населения от болезней, общих для человека и животных, в части организации и проведения мероприятий по отлову, содержанию и уничтожению безнадзорных животных</t>
  </si>
  <si>
    <t>Субвенции на осуществление образовательного процесса муниципальными дошкольными образовательными организациями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</si>
  <si>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</si>
  <si>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1309032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</si>
  <si>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</si>
  <si>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Социальное обеспечение и иные выплаты населению</t>
  </si>
  <si>
    <t>300</t>
  </si>
  <si>
    <t>Ведомственная целевая программа "Сохранение и развитие культуры и искусства Волгоградской области"</t>
  </si>
  <si>
    <t>7200000</t>
  </si>
  <si>
    <t>7207045</t>
  </si>
  <si>
    <t>Субвенции на выплату пособий по опеке и попечительству</t>
  </si>
  <si>
    <t>Субвенции на вознаграждение за труд, причитающегося приемным родителям (патронатному воспитателю) и предоставление им мер социальной поддержки</t>
  </si>
  <si>
    <t>1117041</t>
  </si>
  <si>
    <t>1308014</t>
  </si>
  <si>
    <t>Ведомство</t>
  </si>
  <si>
    <t>901</t>
  </si>
  <si>
    <t>Контрольно-счетная палата Светлоярского муниципального района</t>
  </si>
  <si>
    <t>Администрация Светлоярского муниципального района</t>
  </si>
  <si>
    <t>Обеспечение мероприятий по решению вопросов местного значения</t>
  </si>
  <si>
    <t>Другие вопросы в области социальной политики</t>
  </si>
  <si>
    <t>тыс.рублей</t>
  </si>
  <si>
    <t>Реализация Решения Светлоярской районной Думы от 22.12.2009 № 05/39 "Об утверждении Положения о наказах и обращениях избирателей депутатам Светлоярской районной Думы и главе Светлоярского муниципального района"</t>
  </si>
  <si>
    <t>830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</si>
  <si>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</si>
  <si>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</si>
  <si>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400</t>
  </si>
  <si>
    <t>Специальные расходы</t>
  </si>
  <si>
    <t>880</t>
  </si>
  <si>
    <t>Обеспечение деятельности органов местного самоуправления муниципального образования Светлоярского района</t>
  </si>
  <si>
    <t>Уплата налога на имущество  организаций и земельного налога</t>
  </si>
  <si>
    <t>Резервные средства</t>
  </si>
  <si>
    <t xml:space="preserve">Уплата налога на имущество  организаций и земельного налога </t>
  </si>
  <si>
    <t>Расходы на обеспечение деятельности казенного учреждения, укрепление материально-технической базы учреждения</t>
  </si>
  <si>
    <t>Расходы на обеспечение функционирования казенных учреждений, мероприятия МКОУ ДОД «Светлоярская ДЮСШ», мероприятия МКУ «МЦФКиС»</t>
  </si>
  <si>
    <t>Расходы на обеспечение функционирования МКУ «Центр Электроник»</t>
  </si>
  <si>
    <t xml:space="preserve">Расходы на обеспечение деятельности (оказание услуг) казенных учреждений </t>
  </si>
  <si>
    <t>Расходы на обеспечение функционирования МКУК «Историко-краеведческого музея»</t>
  </si>
  <si>
    <t>Строительство и реконструкция дошкольных образовательных учреждений</t>
  </si>
  <si>
    <t>Защита населения и территорий от чрезвычайных ситуаций природного и техногенного характера, гражданская оборона</t>
  </si>
  <si>
    <t>Муниципальная программа "Создание запасов имущества гражданской обороны Светлоярского муниципального района Волгоградской области на 2014-2016 года"</t>
  </si>
  <si>
    <t>Муниципальная программа "Повышение безопастности дорожного движения в Светлоярском муниципальном районе Волгоградской области на 2014-2016 годы"</t>
  </si>
  <si>
    <t>Другие вопросы в области национальной безопасности и правоохранительной деятельности</t>
  </si>
  <si>
    <t>Освобожденный депутат Думы</t>
  </si>
  <si>
    <t>Непрограммные расходы  органов местного самоуправления Светлоярского муниципального района</t>
  </si>
  <si>
    <t>Непрограммные расходы органов местного самоуправления Светлоярского муниципального района</t>
  </si>
  <si>
    <t>Уплата налогов и сборов органами местного самоуправления и казенными учреждениями</t>
  </si>
  <si>
    <t>Резервный фонд</t>
  </si>
  <si>
    <t>Мероприятия по землеустройству и землепользованию</t>
  </si>
  <si>
    <t>Предоставление субсидии МБУ «МФЦ»</t>
  </si>
  <si>
    <t>Предоставление субсидии МБУ «ХТС»</t>
  </si>
  <si>
    <t>Предоставление субсидии «ЕДДС»</t>
  </si>
  <si>
    <t>Предоставление субсидии МУ «ЦИТ»</t>
  </si>
  <si>
    <t>Расходы на удовлетворение потребности населения района в доступном и качественном дошкольном образовании</t>
  </si>
  <si>
    <t>Предоставление субсидии МБДОУ Большечапурниковский детский сад «Золотой петушок»</t>
  </si>
  <si>
    <t>Расходы на обслуживание АПС в учреждениях социальной сферы на территории Светлоярского муниципального района, огнезащитную обработку стеновых панелей учреждений культуры Светлоярского муниципального района, очистка дымового канала от газовых печей, проведение испытания и измерения на кабельных линиях и в электроустановках</t>
  </si>
  <si>
    <t>Расходы на обеспечение учащихся школ качественным и доступным образованием</t>
  </si>
  <si>
    <t>Предоставление субсидии МБУ «ДШИ»</t>
  </si>
  <si>
    <t>Предоставление субсидии МБУ ДОЛ «Чайка»</t>
  </si>
  <si>
    <t>Доплаты к пенсиям муниципальных служащих</t>
  </si>
  <si>
    <t>Предоставление субсидии МБУ Редакция газеты «Восход»</t>
  </si>
  <si>
    <t>Муниципальная программа "Профилактика правонарушений на территории Светлоярского муниципального района Волгоградской области на 2014-2016 годы"</t>
  </si>
  <si>
    <t>Субсидии некоммерческим организациям</t>
  </si>
  <si>
    <t>630</t>
  </si>
  <si>
    <t>План на 2017 год</t>
  </si>
  <si>
    <t>121</t>
  </si>
  <si>
    <t>122</t>
  </si>
  <si>
    <t>240</t>
  </si>
  <si>
    <t>244</t>
  </si>
  <si>
    <t>120</t>
  </si>
  <si>
    <t>330</t>
  </si>
  <si>
    <t>831</t>
  </si>
  <si>
    <t>810</t>
  </si>
  <si>
    <t>540</t>
  </si>
  <si>
    <t>111</t>
  </si>
  <si>
    <t>112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</si>
  <si>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</si>
  <si>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</si>
  <si>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</si>
  <si>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</si>
  <si>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</si>
  <si>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Публичные нормативные выплаты гражданам несоциального характера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</si>
  <si>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</si>
  <si>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Прочая закупка товаров, работ и услуг для обеспечения государственных (муниципальных) нужд
</t>
  </si>
  <si>
    <t>Субсидии юридическим лицам (кроме некоммерческих организаций), индивидуальным предпринимателям, физическим лицам</t>
  </si>
  <si>
    <t>Иные межбюджетные трансферты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</si>
  <si>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</si>
  <si>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</si>
  <si>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Расходы Светлоярского муниципального района на мероприятия в области физической культуры и спорта</t>
  </si>
  <si>
    <t>1308015</t>
  </si>
  <si>
    <t>312</t>
  </si>
  <si>
    <t>310</t>
  </si>
  <si>
    <t>110</t>
  </si>
  <si>
    <t>Уплата налогов, сборов и иных платежей</t>
  </si>
  <si>
    <t>850</t>
  </si>
  <si>
    <t>Расходы на выплаты персоналу казенных учреждений</t>
  </si>
  <si>
    <t>Субсидии бюджетным учреждениям</t>
  </si>
  <si>
    <t>610</t>
  </si>
  <si>
    <t>Публичные нормативные социальные выплаты гражданам</t>
  </si>
  <si>
    <t>Иные пенсии, социальные доплаты к пенсиям</t>
  </si>
  <si>
    <t>410</t>
  </si>
  <si>
    <t>414</t>
  </si>
  <si>
    <t xml:space="preserve">Бюджетные инвестиции
</t>
  </si>
  <si>
    <t xml:space="preserve">Бюджетные инвестиции в объекты капитального строительства государственной (муниципальной) собственности
</t>
  </si>
  <si>
    <t xml:space="preserve">Межбюджетные трансферты
</t>
  </si>
  <si>
    <t xml:space="preserve">Иные межбюджетные трансферты
</t>
  </si>
  <si>
    <t>Бюджетные инвестиции в объекты капитального строительства государственной (муниципальной) собственности</t>
  </si>
  <si>
    <t>Муниципальная программа "Развитие сельского хозяйства и регулирование рынков сельскохозяйственной продукции, сырья и продовольствия в Светлоярском муниципальном районе Волгоградской области на 2015-2020гг."</t>
  </si>
  <si>
    <t>Муниципальная программа "Обеспечения пожарной безопасности на объектах социальной сферы на территории Светлоярского муниципального района на 2015-2017гг."</t>
  </si>
  <si>
    <t>Муниципальная программа "Поддержка социально ориентированных некоммерческих организаций Светлоярского муниципального района Волгоградской области на 2014-2016 годы"</t>
  </si>
  <si>
    <t>Муниципальная программа "Охрана окружающей среды и рационального природопользования на территории Светлоярского муниципального района" на 2015-2017 гг.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</si>
  <si>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</si>
  <si>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Расходы на обеспечение деятельности (оказание услуг) казенных учреждений (иные межбюджетные трансферты на комплектование книжных фондов библиотек муниципальных образований)</t>
  </si>
  <si>
    <t>Субвенции на реализацию Закона Волгоградской области от 13 августа 2007 г. N 1518-ОД "О мерах социальной поддержки по оплате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области"</t>
  </si>
  <si>
    <t>Субвенции бюджетам муниципальных образований на предоставление мер социальной поддержки по оплате жилья и коммунальных услуг работникам библиотек и медицинским работникам образовательных организаций, работающим и проживающим в сельской местности, рабочих поселках (поселках городского типа) на территории Волгоградской области</t>
  </si>
  <si>
    <t>Субвенции на реализацию социальных гарантий, установленных Законом Волгоградской области от 26 ноября 2004 г. N 964-ОД "О государственных социальных гарантиях молодым специалистам, работающим в областных государственных и муниципальных учреждениях, расположенных в сельских поселениях и рабочих поселках Волгоградской области"</t>
  </si>
  <si>
    <t>Субвенции бюджетам муниципальных образований на предоставление мер социальной поддержки по оплате жилья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</si>
  <si>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 xml:space="preserve">Субвенция на  реализацию Закона Волгоградской области от 01.11.2007 г. № 1536-ОД"О наделении органов местного самоуправления государственными полномочиями по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 </t>
  </si>
  <si>
    <t>Субвенция на реализацию Закона Волгоградской области от 15 ноября 2007 года № 1557-ОД "О наделении органов местного самоуправления отдельными государственными полномочиями Волгоградской области по организации и осуществлению деятельности по опеке и попечительству"</t>
  </si>
  <si>
    <t>Предоставление субсидии МБУ «МЦФК И С»</t>
  </si>
  <si>
    <t xml:space="preserve">Предоставление субсидий бюджетным, автономным учреждениям и иным некоммерческим организациям </t>
  </si>
  <si>
    <t>853</t>
  </si>
  <si>
    <t>Уплата иных платежей</t>
  </si>
  <si>
    <t>360</t>
  </si>
  <si>
    <t>Иные выплаты населению</t>
  </si>
  <si>
    <t>2936059</t>
  </si>
  <si>
    <t>Закупка товаров, работ, услуг в сфере информационно-коммуникационных технологий</t>
  </si>
  <si>
    <t>242</t>
  </si>
  <si>
    <t>Иные выплаты персаналу казенных учреждений, за исключением фонда оплаты труда</t>
  </si>
  <si>
    <t>Н.И. Думбрава</t>
  </si>
  <si>
    <t>Капитальные вложения в объекты государственной (муниципальной) собственности</t>
  </si>
  <si>
    <t>Расходы на предоставление иных межбюджетных трансфертов бюджетам поселений на поддержку мер по обеспечению сбалансированности местных бюджетов</t>
  </si>
  <si>
    <t xml:space="preserve">Субсидии некоммерческим организациям (за исключением государственных (муниципальных) учреждений)
</t>
  </si>
  <si>
    <t>Расходы на обеспечение мероприятий по переселению граждан из аварийного жилищного фонда с учетом необходимости развития малоэтажного строительства</t>
  </si>
  <si>
    <t xml:space="preserve">План на 2016 год </t>
  </si>
  <si>
    <t>План на 2018 год</t>
  </si>
  <si>
    <t>9000000001</t>
  </si>
  <si>
    <t>9900000000</t>
  </si>
  <si>
    <t>9900080140</t>
  </si>
  <si>
    <t>9900051410</t>
  </si>
  <si>
    <t>9000000010</t>
  </si>
  <si>
    <t>9000000070</t>
  </si>
  <si>
    <t>Уплата нологов, сборов и иных платежей</t>
  </si>
  <si>
    <t>9000000030</t>
  </si>
  <si>
    <t>9000000040</t>
  </si>
  <si>
    <t>9900080670</t>
  </si>
  <si>
    <t>1110070030</t>
  </si>
  <si>
    <t>2300060600</t>
  </si>
  <si>
    <t>2600070220</t>
  </si>
  <si>
    <t>2920060590</t>
  </si>
  <si>
    <t>9900020320</t>
  </si>
  <si>
    <t>9900040100</t>
  </si>
  <si>
    <t>9900059320</t>
  </si>
  <si>
    <t>9900070010</t>
  </si>
  <si>
    <t>9900070520</t>
  </si>
  <si>
    <t>9900080130</t>
  </si>
  <si>
    <t>9900080990</t>
  </si>
  <si>
    <t>9900090010</t>
  </si>
  <si>
    <t>9900087000</t>
  </si>
  <si>
    <t>2600070230</t>
  </si>
  <si>
    <t>Расходы на обеспечение мероприятий по повышению эффективности ОМСУ</t>
  </si>
  <si>
    <t>Государственная программа Волгоградской области "Развитие культуры и туризма в Волгоградской области" на 2015-2020 годы</t>
  </si>
  <si>
    <t>3510070040</t>
  </si>
  <si>
    <t>Программа "Сохранение объектов культурного и исторического наследия, обеспечение доступа населения к культурным ценностям и информации"</t>
  </si>
  <si>
    <t>Уплата прочих налогов, сборов</t>
  </si>
  <si>
    <t>852</t>
  </si>
  <si>
    <t>3500090340</t>
  </si>
  <si>
    <t>Муниципальная программа "Развитие и поддержка территориального самоуправления на территории Светлоярского муниципального района Волгоградской области" на 2015-2017 годы"</t>
  </si>
  <si>
    <t>Расходы на реализацию социальных проектов организаций ТОС</t>
  </si>
  <si>
    <t>Субсидия некоммерческим организациям (за исключением государственных (муниципальных) учреждений)</t>
  </si>
  <si>
    <t>Расходы на строительство и реконструкцию ЗАГСа</t>
  </si>
  <si>
    <t>3900070570</t>
  </si>
  <si>
    <t>4000070530</t>
  </si>
  <si>
    <t>Муниципальная программа "Повышение инвестиционной привлекательности Светлоярского муниципального района Волгоградской области на 2016-2018 годы"</t>
  </si>
  <si>
    <t>Расходы на мероприятия по реализации инвестиционных проектов</t>
  </si>
  <si>
    <t>Муниципальная программа "Поддержка молодых специалистов бюджетной сферы Светлоярского муниципального района Волгоградской области на2016-2018 годы"</t>
  </si>
  <si>
    <t>Расходы на поддержку молодых специалистов</t>
  </si>
  <si>
    <t>Расходы на приобретение товаров, работ, услуг для муниципальных нужд в рамках обеспечения безопастности населения</t>
  </si>
  <si>
    <t>3600020090</t>
  </si>
  <si>
    <t>Муниципальная программа "Оснащение приемных эвакуационных пунктов временного размещения населения на территории Светлоярского муниципального района на 2016-2018 годы"</t>
  </si>
  <si>
    <t>Расходы на обеспечение деятельности депутатов</t>
  </si>
  <si>
    <t>Председатель контрольно-счетной палаты (комиссии) и его заместители</t>
  </si>
  <si>
    <t>Высшее должностное лицо муниципального образования Светлоярского района</t>
  </si>
  <si>
    <t>Заместители высшего должностного лица муниципального образования Светлоярского района</t>
  </si>
  <si>
    <t>Обеспечение деятельности органов местного самоуправления Светлоярского муниципального   района</t>
  </si>
  <si>
    <t>Обеспечение деятельности органов местного самоуправления Светлоярского муниципального района</t>
  </si>
  <si>
    <t>2100020090</t>
  </si>
  <si>
    <t>2110020090</t>
  </si>
  <si>
    <t>Расходы на приобретение товаров, работ, услуг для муниципальных нужд в рамках обеспечения безопасности населения</t>
  </si>
  <si>
    <t>Муниципальная программа "Противодействие коррупции в Светлоярском муниципальном районе Волгоградской области на 2016-2018 годы"</t>
  </si>
  <si>
    <t>3800020090</t>
  </si>
  <si>
    <t>0100090200</t>
  </si>
  <si>
    <t>0100090210</t>
  </si>
  <si>
    <t>Расходы на финансирование мероприятий по развитию индивидуального проекта АПК</t>
  </si>
  <si>
    <t>Расходы на материальное стимулирование за производственные достижения и профессионализм работников АПК</t>
  </si>
  <si>
    <t>Расходы по передаваемым полномочиям по созданию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(в части обеспечения межселенной транспортной доступности населенных пунктов Наримановского сельского поселения)</t>
  </si>
  <si>
    <t>Ремонт и содержание автомобильных дорог</t>
  </si>
  <si>
    <t>6700070270</t>
  </si>
  <si>
    <t>9900052100</t>
  </si>
  <si>
    <t>3400020680</t>
  </si>
  <si>
    <t>9940060590</t>
  </si>
  <si>
    <t>0200090210</t>
  </si>
  <si>
    <t>Расходы на проведение семинаров, круглых столов по вопросам предпринимательства, заседаний координационного Совета по поддержке и развитию малого и среднего бизнеса, на организацию и проведение районных конкурсов среди субъектов малого и среднего предпринимательства, участие в ежегодных областных конкурсах</t>
  </si>
  <si>
    <t>Муниципальная программа "Развитие и поддержка малого и среднего предпринимательства в Светлоярском муниципальном районе Волгоградской области на 2016-2018 годы".</t>
  </si>
  <si>
    <t>2600070480</t>
  </si>
  <si>
    <t>9900040050</t>
  </si>
  <si>
    <t>Обеспечение мероприятий в области коммунального хозяйства</t>
  </si>
  <si>
    <t>0640270650</t>
  </si>
  <si>
    <t>Подпрограмма "Газификация Волгоградской области" на 2016-2020 годы"</t>
  </si>
  <si>
    <t>Блочно-модульная котельная для Приволжской СОШ, расположенная в п.Приволжский Светлоярского муниципального района Волгоградской области, строительство</t>
  </si>
  <si>
    <t>0300090220</t>
  </si>
  <si>
    <t>Расходы на организацию сбора, вывоза с территории Светлоярского муниципального района и утилизации ртутьсодержащих отходов на специализированную площадку, организация расселения по водным объектам района личинкоядной рыбки "Гамбузия" в целях борьбы с кровососущими насекомыми</t>
  </si>
  <si>
    <t>Муниципальная программа "Развитие образования в Светлоярском муниципальном районе на 2016-2018 годы"</t>
  </si>
  <si>
    <t>Расходы на мероприятия по ремонту канализации, установке систем видионаблюдения, ремонту санузлов, установке тахографов на школьные автобусы, текущему ремонту, проиобретение учебников, поддержку талантливых детей, приобретение школьных автобусов</t>
  </si>
  <si>
    <t>0500090240</t>
  </si>
  <si>
    <t>Расходы на огнезащитную обработку деревянных конструкций чердачных помещений образовательных учреждениях Светлоярского муниципального района и другие и другие мероприятия в области противопожарной, безопасности</t>
  </si>
  <si>
    <t>0400090230</t>
  </si>
  <si>
    <t>1610060590</t>
  </si>
  <si>
    <t>1650060590</t>
  </si>
  <si>
    <t>1660060590</t>
  </si>
  <si>
    <t>1110170350</t>
  </si>
  <si>
    <t>1600080140</t>
  </si>
  <si>
    <t>1600090350</t>
  </si>
  <si>
    <t>9900070510</t>
  </si>
  <si>
    <t>Муниципальная программа "Обеспечение доступности образовательных организаций и услуг для детей с органиченными возможностями здоровья и других маломобильных групп населения на 2016-2018 годы"</t>
  </si>
  <si>
    <t>3700080130</t>
  </si>
  <si>
    <t>Расходы на мероприятия по решению вопросов местного значения</t>
  </si>
  <si>
    <t>620</t>
  </si>
  <si>
    <t>622</t>
  </si>
  <si>
    <t>Субсидия автономным учреждениям</t>
  </si>
  <si>
    <t>Субсидия автономным учреждениям на иные цели</t>
  </si>
  <si>
    <t>0800080140</t>
  </si>
  <si>
    <t>1110070360</t>
  </si>
  <si>
    <t>621</t>
  </si>
  <si>
    <t>Субсидия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</si>
  <si>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0810090550</t>
  </si>
  <si>
    <t>0820090550</t>
  </si>
  <si>
    <t>0830090550</t>
  </si>
  <si>
    <t>Предоставление субсидии МАОУ Привольненская СОШ</t>
  </si>
  <si>
    <t>Предоставление субсидии МАОУ Ивановская СОШ</t>
  </si>
  <si>
    <t>Предоставление субсидии МАОУ Светлоярская СОШ № 2</t>
  </si>
  <si>
    <t>1200090310</t>
  </si>
  <si>
    <t>1300090550</t>
  </si>
  <si>
    <t>Предоставление субсидии МАОУ ДО Светлоярская ДЮСШ</t>
  </si>
  <si>
    <t>2270060590</t>
  </si>
  <si>
    <t>1300040090</t>
  </si>
  <si>
    <t>Строительство и реконструкция объектов физической культуры и спорта</t>
  </si>
  <si>
    <t>Расходы на подготовку, переподготовку и повышение квалификации кадров</t>
  </si>
  <si>
    <t>Муниципальная программа "Молодежь" Светлоярского муниципального района Волгоградской области на 2016-2018 годы</t>
  </si>
  <si>
    <t>Расходы на организацию работы добровольческих подростковых отрядов, детских подростковых объединений, временной занятости подростков в свободное от учебы время и на другие мероприятия по работе с молодежью</t>
  </si>
  <si>
    <t>0600090250</t>
  </si>
  <si>
    <t>0900090280</t>
  </si>
  <si>
    <t>0900080140</t>
  </si>
  <si>
    <t>1110070390</t>
  </si>
  <si>
    <t>2700020090</t>
  </si>
  <si>
    <t>Муниципальная программа "Комплексная система мер, направленных на сокращение немедицинского потребления наркотиков, алкоголя и других психоактивных веществ населением Светлоярского муниципального района Волгоградской области на 2016-2018 годы"</t>
  </si>
  <si>
    <t>3380060590</t>
  </si>
  <si>
    <t>3000000590</t>
  </si>
  <si>
    <t>3000080140</t>
  </si>
  <si>
    <t>3100000590</t>
  </si>
  <si>
    <t>3100080140</t>
  </si>
  <si>
    <t>3100090550</t>
  </si>
  <si>
    <t>Предоставление субсидии МБУ "УМХ"</t>
  </si>
  <si>
    <t>Муниципальная программа "Развитие отрасли "Культура" и реализация мероприятий в сфере культуры Светлоярского муниципального района на 2016-2018 г.г."</t>
  </si>
  <si>
    <t>Расходы на поддержку молодых дарований, развитие музейного дела, организацию и проведение районных мероприятий</t>
  </si>
  <si>
    <t>0700090260</t>
  </si>
  <si>
    <t>1100090300</t>
  </si>
  <si>
    <t>1100080140</t>
  </si>
  <si>
    <t>1130060590</t>
  </si>
  <si>
    <t>4100080130</t>
  </si>
  <si>
    <t>Муниципальная программа "Развитие туризма на территории Светлоярского муниципального района Волгоградской области на 2014-2016 годы"</t>
  </si>
  <si>
    <t>9900000590</t>
  </si>
  <si>
    <t>9900010270</t>
  </si>
  <si>
    <t>Муниципальная программа "Развитие духовно-нравственного воспитания граждан Светлоярского муниципального района Волгоградской области на 2014-2016 годы"</t>
  </si>
  <si>
    <t xml:space="preserve">Расходы на организацию и проведение мероприятий, информационное освещение вопросов духовно нравственного воспитания </t>
  </si>
  <si>
    <t>3290060590</t>
  </si>
  <si>
    <t>1300060590</t>
  </si>
  <si>
    <t>1110170420</t>
  </si>
  <si>
    <t>1110170430</t>
  </si>
  <si>
    <t>2010170530</t>
  </si>
  <si>
    <t>3520170450</t>
  </si>
  <si>
    <t>Подпрограмма "Сохранение и развитие профессионального искусства, народного творчества, культурных инициатив и творческого потенциала населения в Волгоградской области"</t>
  </si>
  <si>
    <t>Субвенция на оплату жилья и коммунальных услуг специалистам учреждений культуры (библиотек, музеев, учреждений клубного типа) и учреждений кинематографии, работающим и проживающим в сельской местности, рабочих поселках (поселках городского типа)</t>
  </si>
  <si>
    <t>9900070400</t>
  </si>
  <si>
    <t>Непрограмные расходы государственных органов Волгоградской области</t>
  </si>
  <si>
    <t>9900070410</t>
  </si>
  <si>
    <t>Субвенции на вонаграждение за труд приемным родителям (патронатному воспитателю) и предоставление им мер социальной поддержки</t>
  </si>
  <si>
    <t>9900070020</t>
  </si>
  <si>
    <t>Субвенции на организацию и осуществление деятельности по опеке и попечительству</t>
  </si>
  <si>
    <t>1110070340</t>
  </si>
  <si>
    <t>1110070400</t>
  </si>
  <si>
    <t>изменение</t>
  </si>
  <si>
    <t xml:space="preserve">план с изменениями </t>
  </si>
  <si>
    <t>0800092070</t>
  </si>
  <si>
    <t>2500020090</t>
  </si>
  <si>
    <t>Предоставление субсидии МБУ "Музей"</t>
  </si>
  <si>
    <t>4340060590</t>
  </si>
  <si>
    <t>Ведомственная целевая программа «Организация деятельности МУ «Центр инновационных технологий» в Светлоярском муниципальном районе Волгоградской области в 2016-2018 гг.»</t>
  </si>
  <si>
    <t xml:space="preserve"> Группа вида расходов</t>
  </si>
  <si>
    <t>90 0</t>
  </si>
  <si>
    <t>Непрограммные направления обеспечения деятельности органов местного самоуправления Светлоярского муниципального района Волгоградской области</t>
  </si>
  <si>
    <t>99 0</t>
  </si>
  <si>
    <t>Непрограммные расходы  органов местного самоуправления Светлоярского муниципального района Волгоградской области</t>
  </si>
  <si>
    <t>Непрограммные расходы органов местного самоуправления Светлоярского муниципального района Волгоградской области</t>
  </si>
  <si>
    <t>11 0</t>
  </si>
  <si>
    <t>11 1</t>
  </si>
  <si>
    <t>23 0</t>
  </si>
  <si>
    <t>26 0</t>
  </si>
  <si>
    <t>29 0</t>
  </si>
  <si>
    <t>29 2</t>
  </si>
  <si>
    <t>29 3</t>
  </si>
  <si>
    <t>35 0</t>
  </si>
  <si>
    <t>35 1</t>
  </si>
  <si>
    <t>39 0</t>
  </si>
  <si>
    <t>40 0</t>
  </si>
  <si>
    <t>20 0</t>
  </si>
  <si>
    <t>36 0</t>
  </si>
  <si>
    <t>21 0</t>
  </si>
  <si>
    <t>21 1</t>
  </si>
  <si>
    <t>25 0</t>
  </si>
  <si>
    <t>38 0</t>
  </si>
  <si>
    <t>01 0</t>
  </si>
  <si>
    <t>67 0</t>
  </si>
  <si>
    <t>34 0</t>
  </si>
  <si>
    <t>34 00020680</t>
  </si>
  <si>
    <t>99 4</t>
  </si>
  <si>
    <t>43 0</t>
  </si>
  <si>
    <t>43 4</t>
  </si>
  <si>
    <t>02 0</t>
  </si>
  <si>
    <t>Государственная программа Волгоградской области "Энергосбережение и повышение энергетической эффективности Волгоградской области на период до 2020 года"</t>
  </si>
  <si>
    <t>06 0</t>
  </si>
  <si>
    <t>06 4</t>
  </si>
  <si>
    <t>03 0</t>
  </si>
  <si>
    <t>04 0</t>
  </si>
  <si>
    <t>05 0</t>
  </si>
  <si>
    <t>16 0</t>
  </si>
  <si>
    <t>16 00040080</t>
  </si>
  <si>
    <t>16 1</t>
  </si>
  <si>
    <t>16 5</t>
  </si>
  <si>
    <t>16 6</t>
  </si>
  <si>
    <t>37 0</t>
  </si>
  <si>
    <t>Предоставление субсидии  МБДОУ Светлоярский детский сад № 7</t>
  </si>
  <si>
    <t>Предоставление субсидии МБДОУ Светлоярский детский сад № 4</t>
  </si>
  <si>
    <t xml:space="preserve">04 0 </t>
  </si>
  <si>
    <t xml:space="preserve">05 0 </t>
  </si>
  <si>
    <t xml:space="preserve">08 0 </t>
  </si>
  <si>
    <t>08 0</t>
  </si>
  <si>
    <t>08 1</t>
  </si>
  <si>
    <t>08 2</t>
  </si>
  <si>
    <t>08 3</t>
  </si>
  <si>
    <t>12 0</t>
  </si>
  <si>
    <t>12 00090310</t>
  </si>
  <si>
    <t>13 0</t>
  </si>
  <si>
    <t>22 0</t>
  </si>
  <si>
    <t>22 7</t>
  </si>
  <si>
    <t>28 0</t>
  </si>
  <si>
    <t>09 0</t>
  </si>
  <si>
    <t>27 0</t>
  </si>
  <si>
    <t>33 0</t>
  </si>
  <si>
    <t>33 8</t>
  </si>
  <si>
    <t>30 0</t>
  </si>
  <si>
    <t>31 0</t>
  </si>
  <si>
    <t>31 00000590</t>
  </si>
  <si>
    <t>07 0</t>
  </si>
  <si>
    <t xml:space="preserve">11 0 </t>
  </si>
  <si>
    <t>11 3</t>
  </si>
  <si>
    <t>41 0</t>
  </si>
  <si>
    <t>20 1</t>
  </si>
  <si>
    <t>35 2</t>
  </si>
  <si>
    <t>35 20170450</t>
  </si>
  <si>
    <t>14 0</t>
  </si>
  <si>
    <t>32 0</t>
  </si>
  <si>
    <t>32 9</t>
  </si>
  <si>
    <t>Ведомственная целевая программа "Организация деятельности муниципального бюджетного учреждения "Хозяйственно-транспортная служба" Светлоярского муниципального района Волгоградской области в 2016 - 2018 годах"</t>
  </si>
  <si>
    <t>26 00070480</t>
  </si>
  <si>
    <t>Ведомственная целевая программа «Развитие дошкольного образования Светлоярского муниципального района на 2016-2018 годы»</t>
  </si>
  <si>
    <t>Ведомственная целевая программа " Поддержка и развитие образования Светлоярского муниципального района на 2016-2018 гг."</t>
  </si>
  <si>
    <t>Ведомственная целевая программа "Развитие детского творчества в Светлоярском муниципальном районе на 2016-2018 гг."</t>
  </si>
  <si>
    <t>Ведомственная целевая программа "Развитие физической культуры и спорта в Светлоярском муниципальном районе на 2016-2018 гг."</t>
  </si>
  <si>
    <t>Ведомственная целевая программа  «Сохранение и развитие системы дополнительного образования в сфере культуры и искусства в Светлоярском муниципальном районе Волгоградской области в 2016-2018 годах»</t>
  </si>
  <si>
    <t>Муниципальная программа "Подготовка, переподготовка и повышение квалификации кадров администрации Светлоярского муниципального района Волгоградской области на 2015 - 2017 г.г."</t>
  </si>
  <si>
    <t>Ведомственная целевая программа "Организация деятельности МКУ Центр социальной и досуговой помощи молодежи "Электроник" Светлоярского муниципального района Волгоградской области на 2016-2018 годы"</t>
  </si>
  <si>
    <t>Ведомственная целевая программа "Организация деятельности муниципального бюджетного учреждения детского оздоровительного лагеря "Чайка" Светлоярского муниципального района Волгоградской области на 2016 - 2018 гг."</t>
  </si>
  <si>
    <t>Ведомственная целевая программа "Организация деятельности муниципального казенного учреждения Межотраслевая централизованная бухгалтерия" Светлоярского муниципального раона Волгоградской области на 2016 - 2018 годы"</t>
  </si>
  <si>
    <t>Ведомственная целевая программа "Сохранение музейного фонда и обеспечение доступа населения к музейным предметам и коллекциям историко-краеведческого музея Светлоярского муниципального района на 2016-2018гг."</t>
  </si>
  <si>
    <t>Государственная программа Волгоградской области "Социальная поддержка граждан"  на 2014-2016 годы и на период до 2020 года</t>
  </si>
  <si>
    <t>Подпрограмма "Развитие мер социальной поддержки отдельных категорий граждан на территории Волгоградской области"</t>
  </si>
  <si>
    <t>Ведомственная целевая программа "Развитие физической культуры и спорта в Светлоярском муниципальном районе на 2016-2018гг."</t>
  </si>
  <si>
    <t>Ведомственная целевая программа "Развитие информационного обеспечения населения Светлоярского муниципального района на 2016 - 2018 гг."</t>
  </si>
  <si>
    <t>Целевая статья (муниципальная программа и непрограммное направление деятельности)</t>
  </si>
  <si>
    <t>Ведомственная целевая программа "Организация деятельности муниципального бюджетного учреждения "Управление муниципального хозяйства" на 2016 - 2018 годы"</t>
  </si>
  <si>
    <t xml:space="preserve">ИТОГО </t>
  </si>
  <si>
    <t xml:space="preserve">8 0 </t>
  </si>
  <si>
    <t>Муниципальная программа "Управление финансами Светлоярского муниципального района на 2015 - 2017 годы"</t>
  </si>
  <si>
    <t>Муниципальная программа "Строительство и реконструкция автомобильных дорог общего пользования местного значения и исскуственных сооружений на них в Светлоярском муниципальном районе Волгоградской области на 2016 - 2018 годы"</t>
  </si>
  <si>
    <t xml:space="preserve">6 0 </t>
  </si>
  <si>
    <t>Государственная программа Волгоградской области "Организация отдыха и оздоровления детей, проживающих в Волгоградской области" на 2016-2018 годы</t>
  </si>
  <si>
    <t xml:space="preserve">9 0 </t>
  </si>
  <si>
    <t xml:space="preserve">10 0 </t>
  </si>
  <si>
    <t xml:space="preserve">12 0 </t>
  </si>
  <si>
    <t>100 0</t>
  </si>
  <si>
    <t>12 1</t>
  </si>
  <si>
    <t>13 1</t>
  </si>
  <si>
    <t>91 0</t>
  </si>
  <si>
    <t>92 0</t>
  </si>
  <si>
    <t>Судебная система</t>
  </si>
  <si>
    <t>22 2</t>
  </si>
  <si>
    <t>Государственная программа Волгоградской области "Управление государственными финансами Волгоградской области" на 2014-2020 годы</t>
  </si>
  <si>
    <t>Подпрограмма "Обеспечение финансовой поддержки местных бюджетов Волгоградской области"</t>
  </si>
  <si>
    <t>Подпрограмма "Развитие дошкольного, общего образования и дополнительного образования детей"</t>
  </si>
  <si>
    <t>11 2</t>
  </si>
  <si>
    <t>Государственная программа Волгоградской области "Обеспечение доступным и комфортным жильем жителей Волгоградской области" на 2016 - 2020 годы</t>
  </si>
  <si>
    <t>Подпрограмма "Молодой семье - доступное жилье"</t>
  </si>
  <si>
    <t>38 2</t>
  </si>
  <si>
    <t>61 0</t>
  </si>
  <si>
    <t>Государственная программа Волгоградской области "Развитие образования" на 2014 - 2020 годы</t>
  </si>
  <si>
    <t>Ведомственная целевая программа Волгоградской области "Обеспечение эпизоотического и ветеринарно-санитарного благополучия территории Волгоградской области на 2016-2018 годы"</t>
  </si>
  <si>
    <t>Ведомственная целевая программа Волгоградской области "Реализация государственной информационной политики на территории Волгоградской области в сфере средств массовой информации и массовых коммуникаций, развития информационных ресурсов, печати, издательской, полиграфической деятельности, распространения печатной продукции" на 2016 – 2018 годы</t>
  </si>
  <si>
    <t>% исполнения к годовому плану</t>
  </si>
  <si>
    <t>Исполнение на 01.07.2016 г.</t>
  </si>
  <si>
    <t>Исполнение расходов бюджета Светлоярского муниципального района  по ведомственной структуре расходов бюджета Светлоярского муниципального района за 1 полугодие 2016 года</t>
  </si>
</sst>
</file>

<file path=xl/styles.xml><?xml version="1.0" encoding="utf-8"?>
<styleSheet xmlns="http://schemas.openxmlformats.org/spreadsheetml/2006/main">
  <numFmts count="4">
    <numFmt numFmtId="164" formatCode="0.0"/>
    <numFmt numFmtId="165" formatCode="#,##0.0"/>
    <numFmt numFmtId="166" formatCode="?"/>
    <numFmt numFmtId="167" formatCode="0.0%"/>
  </numFmts>
  <fonts count="40">
    <font>
      <sz val="10"/>
      <name val="Arial"/>
    </font>
    <font>
      <u/>
      <sz val="10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Times New Roman"/>
      <family val="1"/>
      <charset val="204"/>
    </font>
    <font>
      <sz val="20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B05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36" fillId="0" borderId="0"/>
    <xf numFmtId="0" fontId="9" fillId="0" borderId="0"/>
    <xf numFmtId="9" fontId="39" fillId="0" borderId="0" applyFont="0" applyFill="0" applyBorder="0" applyAlignment="0" applyProtection="0"/>
  </cellStyleXfs>
  <cellXfs count="453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justify"/>
    </xf>
    <xf numFmtId="49" fontId="2" fillId="0" borderId="1" xfId="0" applyNumberFormat="1" applyFont="1" applyBorder="1"/>
    <xf numFmtId="0" fontId="3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2" fillId="0" borderId="0" xfId="0" applyFont="1" applyAlignment="1">
      <alignment horizontal="justify"/>
    </xf>
    <xf numFmtId="0" fontId="5" fillId="0" borderId="0" xfId="0" applyFont="1" applyBorder="1" applyAlignment="1"/>
    <xf numFmtId="49" fontId="2" fillId="0" borderId="0" xfId="0" applyNumberFormat="1" applyFont="1"/>
    <xf numFmtId="0" fontId="6" fillId="0" borderId="0" xfId="0" applyFont="1"/>
    <xf numFmtId="2" fontId="2" fillId="0" borderId="1" xfId="0" applyNumberFormat="1" applyFont="1" applyBorder="1"/>
    <xf numFmtId="2" fontId="2" fillId="0" borderId="0" xfId="0" applyNumberFormat="1" applyFont="1"/>
    <xf numFmtId="0" fontId="8" fillId="2" borderId="1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/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wrapText="1"/>
    </xf>
    <xf numFmtId="0" fontId="7" fillId="0" borderId="0" xfId="0" applyFont="1"/>
    <xf numFmtId="0" fontId="7" fillId="3" borderId="1" xfId="0" applyFont="1" applyFill="1" applyBorder="1" applyAlignment="1">
      <alignment horizontal="justify"/>
    </xf>
    <xf numFmtId="49" fontId="3" fillId="3" borderId="1" xfId="0" applyNumberFormat="1" applyFont="1" applyFill="1" applyBorder="1"/>
    <xf numFmtId="0" fontId="3" fillId="2" borderId="1" xfId="0" applyFont="1" applyFill="1" applyBorder="1" applyAlignment="1">
      <alignment horizontal="justify"/>
    </xf>
    <xf numFmtId="49" fontId="7" fillId="3" borderId="1" xfId="0" applyNumberFormat="1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justify"/>
    </xf>
    <xf numFmtId="49" fontId="2" fillId="3" borderId="1" xfId="0" applyNumberFormat="1" applyFont="1" applyFill="1" applyBorder="1"/>
    <xf numFmtId="0" fontId="7" fillId="4" borderId="1" xfId="0" applyFont="1" applyFill="1" applyBorder="1" applyAlignment="1">
      <alignment horizontal="justify" wrapText="1"/>
    </xf>
    <xf numFmtId="0" fontId="7" fillId="4" borderId="1" xfId="0" applyFont="1" applyFill="1" applyBorder="1" applyAlignment="1">
      <alignment wrapText="1"/>
    </xf>
    <xf numFmtId="0" fontId="7" fillId="4" borderId="1" xfId="0" applyFont="1" applyFill="1" applyBorder="1" applyAlignment="1"/>
    <xf numFmtId="2" fontId="3" fillId="0" borderId="0" xfId="0" applyNumberFormat="1" applyFont="1"/>
    <xf numFmtId="49" fontId="3" fillId="5" borderId="1" xfId="0" applyNumberFormat="1" applyFont="1" applyFill="1" applyBorder="1"/>
    <xf numFmtId="0" fontId="4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justify"/>
    </xf>
    <xf numFmtId="49" fontId="2" fillId="6" borderId="1" xfId="0" applyNumberFormat="1" applyFont="1" applyFill="1" applyBorder="1"/>
    <xf numFmtId="49" fontId="3" fillId="6" borderId="1" xfId="0" applyNumberFormat="1" applyFont="1" applyFill="1" applyBorder="1"/>
    <xf numFmtId="49" fontId="2" fillId="2" borderId="1" xfId="0" applyNumberFormat="1" applyFont="1" applyFill="1" applyBorder="1"/>
    <xf numFmtId="0" fontId="3" fillId="6" borderId="1" xfId="0" applyFont="1" applyFill="1" applyBorder="1" applyAlignment="1">
      <alignment horizontal="justify"/>
    </xf>
    <xf numFmtId="0" fontId="3" fillId="5" borderId="1" xfId="0" applyFont="1" applyFill="1" applyBorder="1" applyAlignment="1">
      <alignment horizontal="justify"/>
    </xf>
    <xf numFmtId="0" fontId="7" fillId="5" borderId="1" xfId="0" applyFont="1" applyFill="1" applyBorder="1" applyAlignment="1">
      <alignment horizontal="justify"/>
    </xf>
    <xf numFmtId="49" fontId="7" fillId="5" borderId="1" xfId="0" applyNumberFormat="1" applyFont="1" applyFill="1" applyBorder="1"/>
    <xf numFmtId="0" fontId="7" fillId="0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justify"/>
    </xf>
    <xf numFmtId="49" fontId="3" fillId="7" borderId="1" xfId="0" applyNumberFormat="1" applyFont="1" applyFill="1" applyBorder="1"/>
    <xf numFmtId="49" fontId="2" fillId="7" borderId="1" xfId="0" applyNumberFormat="1" applyFont="1" applyFill="1" applyBorder="1"/>
    <xf numFmtId="0" fontId="2" fillId="7" borderId="1" xfId="0" applyFont="1" applyFill="1" applyBorder="1" applyAlignment="1">
      <alignment horizontal="justify"/>
    </xf>
    <xf numFmtId="4" fontId="2" fillId="0" borderId="1" xfId="0" applyNumberFormat="1" applyFont="1" applyFill="1" applyBorder="1"/>
    <xf numFmtId="0" fontId="2" fillId="0" borderId="2" xfId="0" applyFont="1" applyFill="1" applyBorder="1" applyAlignment="1">
      <alignment wrapText="1"/>
    </xf>
    <xf numFmtId="0" fontId="7" fillId="6" borderId="1" xfId="0" applyFont="1" applyFill="1" applyBorder="1" applyAlignment="1">
      <alignment horizontal="justify"/>
    </xf>
    <xf numFmtId="0" fontId="2" fillId="8" borderId="1" xfId="0" applyFont="1" applyFill="1" applyBorder="1"/>
    <xf numFmtId="49" fontId="2" fillId="8" borderId="1" xfId="0" applyNumberFormat="1" applyFont="1" applyFill="1" applyBorder="1"/>
    <xf numFmtId="49" fontId="3" fillId="8" borderId="1" xfId="0" applyNumberFormat="1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49" fontId="3" fillId="8" borderId="1" xfId="0" applyNumberFormat="1" applyFont="1" applyFill="1" applyBorder="1"/>
    <xf numFmtId="0" fontId="2" fillId="2" borderId="1" xfId="0" applyFont="1" applyFill="1" applyBorder="1" applyAlignment="1">
      <alignment horizontal="justify"/>
    </xf>
    <xf numFmtId="0" fontId="2" fillId="0" borderId="3" xfId="0" applyFont="1" applyFill="1" applyBorder="1" applyAlignment="1">
      <alignment horizontal="justify"/>
    </xf>
    <xf numFmtId="0" fontId="2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justify"/>
    </xf>
    <xf numFmtId="0" fontId="2" fillId="0" borderId="3" xfId="0" applyFont="1" applyBorder="1" applyAlignment="1">
      <alignment horizontal="justify"/>
    </xf>
    <xf numFmtId="0" fontId="2" fillId="0" borderId="1" xfId="0" applyFont="1" applyBorder="1" applyAlignment="1">
      <alignment horizontal="left" vertical="center" wrapText="1"/>
    </xf>
    <xf numFmtId="165" fontId="2" fillId="0" borderId="1" xfId="0" applyNumberFormat="1" applyFont="1" applyBorder="1"/>
    <xf numFmtId="0" fontId="2" fillId="0" borderId="0" xfId="0" applyFont="1" applyBorder="1" applyAlignment="1">
      <alignment horizontal="justify"/>
    </xf>
    <xf numFmtId="49" fontId="2" fillId="0" borderId="0" xfId="0" applyNumberFormat="1" applyFont="1" applyBorder="1"/>
    <xf numFmtId="2" fontId="2" fillId="0" borderId="0" xfId="0" applyNumberFormat="1" applyFont="1" applyBorder="1"/>
    <xf numFmtId="165" fontId="7" fillId="4" borderId="1" xfId="0" applyNumberFormat="1" applyFont="1" applyFill="1" applyBorder="1" applyAlignment="1">
      <alignment wrapText="1"/>
    </xf>
    <xf numFmtId="165" fontId="11" fillId="3" borderId="1" xfId="0" applyNumberFormat="1" applyFont="1" applyFill="1" applyBorder="1"/>
    <xf numFmtId="165" fontId="3" fillId="2" borderId="1" xfId="0" applyNumberFormat="1" applyFont="1" applyFill="1" applyBorder="1"/>
    <xf numFmtId="165" fontId="2" fillId="6" borderId="1" xfId="0" applyNumberFormat="1" applyFont="1" applyFill="1" applyBorder="1"/>
    <xf numFmtId="165" fontId="2" fillId="6" borderId="1" xfId="0" applyNumberFormat="1" applyFont="1" applyFill="1" applyBorder="1" applyAlignment="1">
      <alignment horizontal="right" vertical="top" shrinkToFit="1"/>
    </xf>
    <xf numFmtId="165" fontId="2" fillId="0" borderId="1" xfId="0" applyNumberFormat="1" applyFont="1" applyFill="1" applyBorder="1"/>
    <xf numFmtId="165" fontId="2" fillId="0" borderId="4" xfId="0" applyNumberFormat="1" applyFont="1" applyFill="1" applyBorder="1" applyAlignment="1">
      <alignment horizontal="right" vertical="center"/>
    </xf>
    <xf numFmtId="165" fontId="3" fillId="7" borderId="1" xfId="0" applyNumberFormat="1" applyFont="1" applyFill="1" applyBorder="1"/>
    <xf numFmtId="165" fontId="2" fillId="7" borderId="1" xfId="0" applyNumberFormat="1" applyFont="1" applyFill="1" applyBorder="1"/>
    <xf numFmtId="165" fontId="2" fillId="0" borderId="1" xfId="0" applyNumberFormat="1" applyFont="1" applyBorder="1" applyAlignment="1">
      <alignment horizontal="right"/>
    </xf>
    <xf numFmtId="165" fontId="23" fillId="0" borderId="1" xfId="0" applyNumberFormat="1" applyFont="1" applyBorder="1"/>
    <xf numFmtId="165" fontId="2" fillId="0" borderId="0" xfId="0" applyNumberFormat="1" applyFont="1"/>
    <xf numFmtId="165" fontId="3" fillId="3" borderId="1" xfId="0" applyNumberFormat="1" applyFont="1" applyFill="1" applyBorder="1"/>
    <xf numFmtId="165" fontId="3" fillId="5" borderId="1" xfId="0" applyNumberFormat="1" applyFont="1" applyFill="1" applyBorder="1"/>
    <xf numFmtId="165" fontId="11" fillId="0" borderId="1" xfId="0" applyNumberFormat="1" applyFont="1" applyFill="1" applyBorder="1"/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right"/>
    </xf>
    <xf numFmtId="165" fontId="3" fillId="8" borderId="1" xfId="0" applyNumberFormat="1" applyFont="1" applyFill="1" applyBorder="1"/>
    <xf numFmtId="165" fontId="3" fillId="9" borderId="1" xfId="0" applyNumberFormat="1" applyFont="1" applyFill="1" applyBorder="1"/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/>
    </xf>
    <xf numFmtId="0" fontId="24" fillId="2" borderId="1" xfId="0" applyFont="1" applyFill="1" applyBorder="1" applyAlignment="1">
      <alignment horizontal="justify"/>
    </xf>
    <xf numFmtId="49" fontId="24" fillId="2" borderId="1" xfId="0" applyNumberFormat="1" applyFont="1" applyFill="1" applyBorder="1"/>
    <xf numFmtId="165" fontId="24" fillId="2" borderId="1" xfId="0" applyNumberFormat="1" applyFont="1" applyFill="1" applyBorder="1"/>
    <xf numFmtId="0" fontId="23" fillId="0" borderId="1" xfId="0" applyFont="1" applyBorder="1" applyAlignment="1">
      <alignment horizontal="justify"/>
    </xf>
    <xf numFmtId="0" fontId="23" fillId="0" borderId="1" xfId="0" applyFont="1" applyFill="1" applyBorder="1" applyAlignment="1">
      <alignment horizontal="justify"/>
    </xf>
    <xf numFmtId="49" fontId="23" fillId="0" borderId="1" xfId="0" applyNumberFormat="1" applyFont="1" applyFill="1" applyBorder="1"/>
    <xf numFmtId="165" fontId="23" fillId="0" borderId="1" xfId="0" applyNumberFormat="1" applyFont="1" applyFill="1" applyBorder="1"/>
    <xf numFmtId="49" fontId="23" fillId="0" borderId="1" xfId="0" applyNumberFormat="1" applyFont="1" applyBorder="1"/>
    <xf numFmtId="165" fontId="23" fillId="7" borderId="1" xfId="0" applyNumberFormat="1" applyFont="1" applyFill="1" applyBorder="1"/>
    <xf numFmtId="0" fontId="23" fillId="0" borderId="2" xfId="0" applyFont="1" applyFill="1" applyBorder="1" applyAlignment="1">
      <alignment wrapText="1"/>
    </xf>
    <xf numFmtId="165" fontId="2" fillId="0" borderId="4" xfId="0" applyNumberFormat="1" applyFont="1" applyFill="1" applyBorder="1" applyAlignment="1">
      <alignment horizontal="right"/>
    </xf>
    <xf numFmtId="165" fontId="3" fillId="0" borderId="0" xfId="0" applyNumberFormat="1" applyFont="1"/>
    <xf numFmtId="0" fontId="12" fillId="7" borderId="1" xfId="0" applyFont="1" applyFill="1" applyBorder="1" applyAlignment="1">
      <alignment horizontal="justify"/>
    </xf>
    <xf numFmtId="49" fontId="12" fillId="7" borderId="1" xfId="0" applyNumberFormat="1" applyFont="1" applyFill="1" applyBorder="1"/>
    <xf numFmtId="165" fontId="23" fillId="0" borderId="0" xfId="0" applyNumberFormat="1" applyFont="1"/>
    <xf numFmtId="165" fontId="2" fillId="7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165" fontId="2" fillId="0" borderId="5" xfId="0" applyNumberFormat="1" applyFont="1" applyFill="1" applyBorder="1" applyAlignment="1">
      <alignment horizontal="right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3" fillId="0" borderId="0" xfId="0" applyFont="1" applyAlignment="1"/>
    <xf numFmtId="0" fontId="13" fillId="0" borderId="0" xfId="0" applyFont="1" applyFill="1" applyAlignment="1">
      <alignment vertical="center"/>
    </xf>
    <xf numFmtId="49" fontId="1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1" fontId="15" fillId="0" borderId="0" xfId="0" applyNumberFormat="1" applyFont="1" applyFill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7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/>
    </xf>
    <xf numFmtId="165" fontId="2" fillId="7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top" shrinkToFit="1"/>
    </xf>
    <xf numFmtId="0" fontId="3" fillId="8" borderId="1" xfId="0" applyFont="1" applyFill="1" applyBorder="1" applyAlignment="1">
      <alignment horizontal="justify"/>
    </xf>
    <xf numFmtId="49" fontId="3" fillId="8" borderId="1" xfId="0" applyNumberFormat="1" applyFont="1" applyFill="1" applyBorder="1" applyAlignment="1">
      <alignment horizontal="justify"/>
    </xf>
    <xf numFmtId="165" fontId="3" fillId="8" borderId="1" xfId="0" applyNumberFormat="1" applyFont="1" applyFill="1" applyBorder="1" applyAlignment="1">
      <alignment horizontal="right"/>
    </xf>
    <xf numFmtId="165" fontId="23" fillId="0" borderId="4" xfId="0" applyNumberFormat="1" applyFont="1" applyFill="1" applyBorder="1" applyAlignment="1">
      <alignment horizontal="right" vertical="center"/>
    </xf>
    <xf numFmtId="165" fontId="3" fillId="0" borderId="1" xfId="0" applyNumberFormat="1" applyFont="1" applyFill="1" applyBorder="1"/>
    <xf numFmtId="165" fontId="25" fillId="0" borderId="1" xfId="0" applyNumberFormat="1" applyFont="1" applyFill="1" applyBorder="1"/>
    <xf numFmtId="165" fontId="2" fillId="0" borderId="1" xfId="2" applyNumberFormat="1" applyFont="1" applyFill="1" applyBorder="1" applyAlignment="1" applyProtection="1">
      <alignment horizontal="right"/>
      <protection hidden="1"/>
    </xf>
    <xf numFmtId="49" fontId="3" fillId="0" borderId="1" xfId="0" applyNumberFormat="1" applyFont="1" applyFill="1" applyBorder="1"/>
    <xf numFmtId="165" fontId="24" fillId="0" borderId="1" xfId="0" applyNumberFormat="1" applyFont="1" applyFill="1" applyBorder="1"/>
    <xf numFmtId="165" fontId="11" fillId="7" borderId="1" xfId="0" applyNumberFormat="1" applyFont="1" applyFill="1" applyBorder="1"/>
    <xf numFmtId="0" fontId="3" fillId="0" borderId="1" xfId="0" applyFont="1" applyBorder="1"/>
    <xf numFmtId="165" fontId="3" fillId="0" borderId="1" xfId="0" applyNumberFormat="1" applyFont="1" applyBorder="1"/>
    <xf numFmtId="0" fontId="3" fillId="0" borderId="0" xfId="0" applyFont="1" applyAlignment="1">
      <alignment horizontal="right"/>
    </xf>
    <xf numFmtId="0" fontId="6" fillId="0" borderId="0" xfId="1" applyFont="1" applyAlignment="1" applyProtection="1">
      <alignment horizontal="right"/>
    </xf>
    <xf numFmtId="0" fontId="0" fillId="0" borderId="0" xfId="0" applyAlignment="1">
      <alignment vertical="center" wrapText="1"/>
    </xf>
    <xf numFmtId="49" fontId="26" fillId="7" borderId="1" xfId="0" applyNumberFormat="1" applyFont="1" applyFill="1" applyBorder="1" applyAlignment="1">
      <alignment horizontal="center" vertical="center" wrapText="1"/>
    </xf>
    <xf numFmtId="0" fontId="26" fillId="7" borderId="1" xfId="0" applyFont="1" applyFill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vertical="center" wrapText="1"/>
    </xf>
    <xf numFmtId="165" fontId="26" fillId="0" borderId="1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165" fontId="22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 wrapText="1"/>
    </xf>
    <xf numFmtId="165" fontId="29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165" fontId="20" fillId="0" borderId="0" xfId="0" applyNumberFormat="1" applyFont="1" applyAlignment="1">
      <alignment vertical="center" wrapText="1"/>
    </xf>
    <xf numFmtId="0" fontId="18" fillId="0" borderId="0" xfId="0" applyFont="1" applyAlignment="1">
      <alignment vertical="center" wrapText="1"/>
    </xf>
    <xf numFmtId="165" fontId="18" fillId="0" borderId="0" xfId="0" applyNumberFormat="1" applyFont="1" applyAlignment="1">
      <alignment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8" fillId="0" borderId="4" xfId="0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7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5" fontId="19" fillId="0" borderId="5" xfId="0" applyNumberFormat="1" applyFont="1" applyBorder="1" applyAlignment="1">
      <alignment horizontal="center" vertical="center" wrapText="1"/>
    </xf>
    <xf numFmtId="0" fontId="30" fillId="0" borderId="5" xfId="0" applyFont="1" applyBorder="1" applyAlignment="1">
      <alignment vertical="center" wrapText="1"/>
    </xf>
    <xf numFmtId="49" fontId="27" fillId="0" borderId="6" xfId="0" applyNumberFormat="1" applyFont="1" applyBorder="1" applyAlignment="1">
      <alignment horizontal="center" vertical="center" wrapText="1"/>
    </xf>
    <xf numFmtId="165" fontId="19" fillId="0" borderId="7" xfId="0" applyNumberFormat="1" applyFont="1" applyBorder="1" applyAlignment="1">
      <alignment horizontal="center" vertical="center" wrapText="1"/>
    </xf>
    <xf numFmtId="0" fontId="30" fillId="0" borderId="7" xfId="0" applyFont="1" applyBorder="1" applyAlignment="1">
      <alignment vertical="center" wrapText="1"/>
    </xf>
    <xf numFmtId="165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165" fontId="30" fillId="0" borderId="4" xfId="0" applyNumberFormat="1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vertical="center" wrapText="1"/>
    </xf>
    <xf numFmtId="4" fontId="28" fillId="0" borderId="1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165" fontId="30" fillId="0" borderId="4" xfId="0" applyNumberFormat="1" applyFont="1" applyBorder="1" applyAlignment="1">
      <alignment horizontal="center" vertical="center" wrapText="1"/>
    </xf>
    <xf numFmtId="0" fontId="30" fillId="0" borderId="4" xfId="0" applyFont="1" applyBorder="1" applyAlignment="1">
      <alignment vertical="center" wrapText="1"/>
    </xf>
    <xf numFmtId="49" fontId="27" fillId="0" borderId="8" xfId="0" applyNumberFormat="1" applyFont="1" applyBorder="1" applyAlignment="1">
      <alignment horizontal="center" vertical="center" wrapText="1"/>
    </xf>
    <xf numFmtId="165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7" fillId="0" borderId="0" xfId="0" applyFont="1" applyBorder="1" applyAlignment="1">
      <alignment vertical="center" wrapText="1"/>
    </xf>
    <xf numFmtId="165" fontId="19" fillId="7" borderId="1" xfId="0" applyNumberFormat="1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165" fontId="32" fillId="0" borderId="0" xfId="0" applyNumberFormat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49" fontId="0" fillId="10" borderId="0" xfId="0" applyNumberFormat="1" applyFill="1" applyAlignment="1">
      <alignment vertical="center" wrapText="1"/>
    </xf>
    <xf numFmtId="165" fontId="0" fillId="10" borderId="0" xfId="0" applyNumberFormat="1" applyFill="1" applyAlignment="1">
      <alignment vertical="center" wrapText="1"/>
    </xf>
    <xf numFmtId="49" fontId="0" fillId="11" borderId="0" xfId="0" applyNumberFormat="1" applyFill="1" applyAlignment="1">
      <alignment vertical="center" wrapText="1"/>
    </xf>
    <xf numFmtId="165" fontId="0" fillId="11" borderId="0" xfId="0" applyNumberFormat="1" applyFill="1" applyAlignment="1">
      <alignment vertical="center" wrapText="1"/>
    </xf>
    <xf numFmtId="49" fontId="18" fillId="0" borderId="0" xfId="0" applyNumberFormat="1" applyFont="1" applyAlignment="1">
      <alignment vertical="center" wrapText="1"/>
    </xf>
    <xf numFmtId="165" fontId="21" fillId="0" borderId="0" xfId="0" applyNumberFormat="1" applyFont="1" applyAlignment="1">
      <alignment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" fontId="27" fillId="0" borderId="1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4" fontId="26" fillId="0" borderId="5" xfId="0" applyNumberFormat="1" applyFont="1" applyBorder="1" applyAlignment="1">
      <alignment horizontal="center" vertical="center" wrapText="1"/>
    </xf>
    <xf numFmtId="4" fontId="26" fillId="0" borderId="4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0" fillId="10" borderId="0" xfId="0" applyFill="1" applyAlignment="1">
      <alignment vertical="center" wrapText="1"/>
    </xf>
    <xf numFmtId="0" fontId="0" fillId="0" borderId="1" xfId="0" applyBorder="1" applyAlignment="1">
      <alignment vertical="center" wrapText="1"/>
    </xf>
    <xf numFmtId="0" fontId="18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165" fontId="27" fillId="0" borderId="0" xfId="0" applyNumberFormat="1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" fontId="0" fillId="0" borderId="0" xfId="0" applyNumberFormat="1" applyBorder="1" applyAlignment="1">
      <alignment vertical="center" wrapText="1"/>
    </xf>
    <xf numFmtId="0" fontId="2" fillId="0" borderId="0" xfId="0" applyFont="1" applyAlignment="1"/>
    <xf numFmtId="0" fontId="2" fillId="0" borderId="10" xfId="0" applyFont="1" applyBorder="1" applyAlignment="1"/>
    <xf numFmtId="0" fontId="30" fillId="7" borderId="1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164" fontId="3" fillId="2" borderId="1" xfId="0" applyNumberFormat="1" applyFont="1" applyFill="1" applyBorder="1"/>
    <xf numFmtId="49" fontId="16" fillId="0" borderId="1" xfId="0" applyNumberFormat="1" applyFont="1" applyFill="1" applyBorder="1" applyAlignment="1">
      <alignment horizontal="center" vertical="center"/>
    </xf>
    <xf numFmtId="49" fontId="28" fillId="0" borderId="1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8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165" fontId="5" fillId="0" borderId="7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7" fillId="0" borderId="7" xfId="0" applyFont="1" applyBorder="1" applyAlignment="1">
      <alignment horizontal="center" vertical="center" wrapText="1"/>
    </xf>
    <xf numFmtId="0" fontId="6" fillId="0" borderId="0" xfId="0" applyFont="1" applyFill="1"/>
    <xf numFmtId="2" fontId="11" fillId="3" borderId="1" xfId="0" applyNumberFormat="1" applyFont="1" applyFill="1" applyBorder="1"/>
    <xf numFmtId="2" fontId="3" fillId="2" borderId="1" xfId="0" applyNumberFormat="1" applyFont="1" applyFill="1" applyBorder="1"/>
    <xf numFmtId="0" fontId="4" fillId="0" borderId="1" xfId="0" applyFont="1" applyFill="1" applyBorder="1" applyAlignment="1">
      <alignment vertical="center"/>
    </xf>
    <xf numFmtId="1" fontId="15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Border="1"/>
    <xf numFmtId="165" fontId="3" fillId="0" borderId="0" xfId="0" applyNumberFormat="1" applyFont="1" applyBorder="1"/>
    <xf numFmtId="0" fontId="3" fillId="0" borderId="0" xfId="0" applyFont="1" applyFill="1"/>
    <xf numFmtId="4" fontId="27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center"/>
    </xf>
    <xf numFmtId="2" fontId="4" fillId="0" borderId="0" xfId="0" applyNumberFormat="1" applyFont="1" applyFill="1" applyAlignment="1">
      <alignment horizontal="center" vertical="center"/>
    </xf>
    <xf numFmtId="49" fontId="27" fillId="0" borderId="1" xfId="0" applyNumberFormat="1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0" fillId="0" borderId="0" xfId="0" applyNumberFormat="1" applyFill="1" applyAlignment="1">
      <alignment vertical="center" wrapText="1"/>
    </xf>
    <xf numFmtId="165" fontId="0" fillId="0" borderId="0" xfId="0" applyNumberFormat="1" applyFill="1" applyAlignment="1">
      <alignment vertical="center" wrapText="1"/>
    </xf>
    <xf numFmtId="49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8" fillId="0" borderId="0" xfId="0" applyFont="1" applyBorder="1" applyAlignment="1">
      <alignment vertical="center" wrapText="1"/>
    </xf>
    <xf numFmtId="49" fontId="9" fillId="10" borderId="0" xfId="0" applyNumberFormat="1" applyFont="1" applyFill="1" applyAlignment="1">
      <alignment vertical="center" wrapText="1"/>
    </xf>
    <xf numFmtId="165" fontId="26" fillId="0" borderId="0" xfId="0" applyNumberFormat="1" applyFont="1" applyBorder="1" applyAlignment="1">
      <alignment horizontal="center" vertical="center" wrapText="1"/>
    </xf>
    <xf numFmtId="4" fontId="19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49" fontId="2" fillId="11" borderId="1" xfId="0" applyNumberFormat="1" applyFont="1" applyFill="1" applyBorder="1"/>
    <xf numFmtId="165" fontId="34" fillId="0" borderId="0" xfId="0" applyNumberFormat="1" applyFont="1" applyBorder="1" applyAlignment="1">
      <alignment horizontal="left" vertical="center" wrapText="1"/>
    </xf>
    <xf numFmtId="0" fontId="0" fillId="11" borderId="0" xfId="0" applyFill="1" applyAlignment="1">
      <alignment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8" xfId="0" applyNumberFormat="1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49" fontId="27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8" fillId="0" borderId="1" xfId="0" applyFont="1" applyBorder="1" applyAlignment="1">
      <alignment wrapText="1"/>
    </xf>
    <xf numFmtId="164" fontId="27" fillId="0" borderId="1" xfId="0" applyNumberFormat="1" applyFont="1" applyBorder="1" applyAlignment="1">
      <alignment horizontal="center" vertical="center" wrapText="1"/>
    </xf>
    <xf numFmtId="164" fontId="27" fillId="0" borderId="7" xfId="0" applyNumberFormat="1" applyFont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center" vertical="center" wrapText="1"/>
    </xf>
    <xf numFmtId="0" fontId="2" fillId="0" borderId="0" xfId="0" applyFont="1" applyFill="1"/>
    <xf numFmtId="0" fontId="2" fillId="7" borderId="1" xfId="0" applyFont="1" applyFill="1" applyBorder="1" applyAlignment="1">
      <alignment horizontal="left" vertical="center" wrapText="1"/>
    </xf>
    <xf numFmtId="2" fontId="2" fillId="0" borderId="0" xfId="0" applyNumberFormat="1" applyFont="1" applyAlignment="1"/>
    <xf numFmtId="0" fontId="3" fillId="7" borderId="0" xfId="0" applyFont="1" applyFill="1" applyBorder="1" applyAlignment="1">
      <alignment horizontal="center"/>
    </xf>
    <xf numFmtId="165" fontId="3" fillId="7" borderId="0" xfId="0" applyNumberFormat="1" applyFont="1" applyFill="1" applyBorder="1"/>
    <xf numFmtId="49" fontId="2" fillId="0" borderId="1" xfId="0" applyNumberFormat="1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wrapText="1"/>
    </xf>
    <xf numFmtId="164" fontId="35" fillId="0" borderId="1" xfId="0" applyNumberFormat="1" applyFont="1" applyBorder="1"/>
    <xf numFmtId="0" fontId="2" fillId="8" borderId="0" xfId="0" applyFont="1" applyFill="1"/>
    <xf numFmtId="49" fontId="23" fillId="0" borderId="1" xfId="0" applyNumberFormat="1" applyFont="1" applyBorder="1" applyAlignment="1">
      <alignment horizontal="left" vertical="center" wrapText="1"/>
    </xf>
    <xf numFmtId="0" fontId="11" fillId="12" borderId="1" xfId="0" applyFont="1" applyFill="1" applyBorder="1" applyAlignment="1">
      <alignment horizontal="center" vertical="center"/>
    </xf>
    <xf numFmtId="165" fontId="11" fillId="12" borderId="1" xfId="0" applyNumberFormat="1" applyFont="1" applyFill="1" applyBorder="1"/>
    <xf numFmtId="49" fontId="11" fillId="12" borderId="1" xfId="0" applyNumberFormat="1" applyFont="1" applyFill="1" applyBorder="1"/>
    <xf numFmtId="49" fontId="11" fillId="12" borderId="1" xfId="0" applyNumberFormat="1" applyFont="1" applyFill="1" applyBorder="1" applyAlignment="1">
      <alignment horizontal="center" vertical="center"/>
    </xf>
    <xf numFmtId="165" fontId="11" fillId="1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65" fontId="35" fillId="7" borderId="1" xfId="0" applyNumberFormat="1" applyFont="1" applyFill="1" applyBorder="1"/>
    <xf numFmtId="49" fontId="3" fillId="13" borderId="1" xfId="0" applyNumberFormat="1" applyFont="1" applyFill="1" applyBorder="1"/>
    <xf numFmtId="0" fontId="3" fillId="13" borderId="1" xfId="0" applyFont="1" applyFill="1" applyBorder="1" applyAlignment="1">
      <alignment horizontal="justify"/>
    </xf>
    <xf numFmtId="0" fontId="2" fillId="13" borderId="1" xfId="0" applyFont="1" applyFill="1" applyBorder="1" applyAlignment="1">
      <alignment horizontal="justify"/>
    </xf>
    <xf numFmtId="49" fontId="2" fillId="13" borderId="1" xfId="0" applyNumberFormat="1" applyFont="1" applyFill="1" applyBorder="1"/>
    <xf numFmtId="165" fontId="2" fillId="13" borderId="1" xfId="0" applyNumberFormat="1" applyFont="1" applyFill="1" applyBorder="1"/>
    <xf numFmtId="49" fontId="3" fillId="13" borderId="1" xfId="0" applyNumberFormat="1" applyFont="1" applyFill="1" applyBorder="1" applyAlignment="1">
      <alignment horizontal="left" vertical="center" wrapText="1"/>
    </xf>
    <xf numFmtId="49" fontId="2" fillId="13" borderId="1" xfId="0" applyNumberFormat="1" applyFont="1" applyFill="1" applyBorder="1" applyAlignment="1">
      <alignment horizontal="left" vertical="center" wrapText="1"/>
    </xf>
    <xf numFmtId="165" fontId="3" fillId="13" borderId="1" xfId="0" applyNumberFormat="1" applyFont="1" applyFill="1" applyBorder="1"/>
    <xf numFmtId="11" fontId="2" fillId="0" borderId="1" xfId="0" applyNumberFormat="1" applyFont="1" applyBorder="1" applyAlignment="1">
      <alignment horizontal="left" vertical="center" wrapText="1"/>
    </xf>
    <xf numFmtId="0" fontId="11" fillId="12" borderId="1" xfId="0" applyFont="1" applyFill="1" applyBorder="1" applyAlignment="1">
      <alignment horizontal="left" vertical="center" wrapText="1"/>
    </xf>
    <xf numFmtId="0" fontId="11" fillId="12" borderId="1" xfId="0" applyFont="1" applyFill="1" applyBorder="1" applyAlignment="1">
      <alignment horizontal="justify"/>
    </xf>
    <xf numFmtId="0" fontId="2" fillId="0" borderId="1" xfId="0" applyFont="1" applyBorder="1" applyAlignment="1">
      <alignment horizontal="justify" wrapText="1"/>
    </xf>
    <xf numFmtId="164" fontId="2" fillId="0" borderId="1" xfId="0" applyNumberFormat="1" applyFont="1" applyBorder="1"/>
    <xf numFmtId="0" fontId="2" fillId="0" borderId="1" xfId="0" applyNumberFormat="1" applyFont="1" applyBorder="1" applyAlignment="1">
      <alignment horizontal="left" vertical="center" wrapText="1"/>
    </xf>
    <xf numFmtId="2" fontId="2" fillId="6" borderId="1" xfId="3" applyNumberFormat="1" applyFont="1" applyFill="1" applyBorder="1" applyAlignment="1">
      <alignment horizontal="left" vertical="center" wrapText="1"/>
    </xf>
    <xf numFmtId="0" fontId="2" fillId="0" borderId="0" xfId="0" applyFont="1"/>
    <xf numFmtId="49" fontId="2" fillId="0" borderId="1" xfId="0" applyNumberFormat="1" applyFont="1" applyBorder="1"/>
    <xf numFmtId="0" fontId="3" fillId="0" borderId="0" xfId="0" applyFont="1"/>
    <xf numFmtId="49" fontId="2" fillId="0" borderId="1" xfId="0" applyNumberFormat="1" applyFont="1" applyFill="1" applyBorder="1"/>
    <xf numFmtId="165" fontId="3" fillId="2" borderId="1" xfId="0" applyNumberFormat="1" applyFont="1" applyFill="1" applyBorder="1"/>
    <xf numFmtId="165" fontId="2" fillId="0" borderId="1" xfId="0" applyNumberFormat="1" applyFont="1" applyFill="1" applyBorder="1"/>
    <xf numFmtId="165" fontId="3" fillId="0" borderId="1" xfId="0" applyNumberFormat="1" applyFont="1" applyFill="1" applyBorder="1"/>
    <xf numFmtId="0" fontId="2" fillId="0" borderId="0" xfId="0" applyFont="1" applyFill="1"/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wrapText="1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6" xfId="4" applyNumberFormat="1" applyFont="1" applyBorder="1" applyAlignment="1">
      <alignment horizontal="left" wrapText="1"/>
    </xf>
    <xf numFmtId="49" fontId="2" fillId="0" borderId="1" xfId="0" applyNumberFormat="1" applyFont="1" applyBorder="1" applyAlignment="1">
      <alignment wrapText="1"/>
    </xf>
    <xf numFmtId="0" fontId="2" fillId="0" borderId="6" xfId="0" applyFont="1" applyFill="1" applyBorder="1" applyAlignment="1">
      <alignment horizontal="justify"/>
    </xf>
    <xf numFmtId="49" fontId="2" fillId="0" borderId="6" xfId="0" applyNumberFormat="1" applyFont="1" applyBorder="1" applyAlignment="1">
      <alignment wrapText="1"/>
    </xf>
    <xf numFmtId="0" fontId="2" fillId="0" borderId="1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justify"/>
    </xf>
    <xf numFmtId="49" fontId="11" fillId="3" borderId="1" xfId="0" applyNumberFormat="1" applyFont="1" applyFill="1" applyBorder="1"/>
    <xf numFmtId="49" fontId="14" fillId="3" borderId="1" xfId="0" applyNumberFormat="1" applyFont="1" applyFill="1" applyBorder="1"/>
    <xf numFmtId="0" fontId="2" fillId="0" borderId="1" xfId="0" applyFont="1" applyFill="1" applyBorder="1" applyAlignment="1">
      <alignment horizontal="justify" vertical="center"/>
    </xf>
    <xf numFmtId="0" fontId="14" fillId="12" borderId="1" xfId="0" applyFont="1" applyFill="1" applyBorder="1" applyAlignment="1">
      <alignment horizontal="center" vertical="center" textRotation="90" wrapText="1"/>
    </xf>
    <xf numFmtId="0" fontId="14" fillId="12" borderId="1" xfId="0" applyFont="1" applyFill="1" applyBorder="1" applyAlignment="1">
      <alignment horizontal="center" vertical="center" textRotation="90"/>
    </xf>
    <xf numFmtId="0" fontId="14" fillId="12" borderId="1" xfId="0" applyFont="1" applyFill="1" applyBorder="1" applyAlignment="1">
      <alignment horizontal="center" vertical="center" wrapText="1"/>
    </xf>
    <xf numFmtId="49" fontId="14" fillId="12" borderId="1" xfId="0" applyNumberFormat="1" applyFont="1" applyFill="1" applyBorder="1"/>
    <xf numFmtId="165" fontId="14" fillId="12" borderId="1" xfId="0" applyNumberFormat="1" applyFont="1" applyFill="1" applyBorder="1"/>
    <xf numFmtId="49" fontId="2" fillId="0" borderId="1" xfId="4" applyNumberFormat="1" applyFont="1" applyFill="1" applyBorder="1"/>
    <xf numFmtId="49" fontId="2" fillId="7" borderId="1" xfId="0" applyNumberFormat="1" applyFont="1" applyFill="1" applyBorder="1" applyAlignment="1">
      <alignment horizontal="left" wrapText="1"/>
    </xf>
    <xf numFmtId="49" fontId="2" fillId="7" borderId="1" xfId="0" applyNumberFormat="1" applyFont="1" applyFill="1" applyBorder="1" applyAlignment="1">
      <alignment horizontal="left" vertical="top" wrapText="1"/>
    </xf>
    <xf numFmtId="49" fontId="2" fillId="7" borderId="1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10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2" fillId="14" borderId="1" xfId="0" applyNumberFormat="1" applyFont="1" applyFill="1" applyBorder="1"/>
    <xf numFmtId="166" fontId="2" fillId="14" borderId="1" xfId="0" applyNumberFormat="1" applyFont="1" applyFill="1" applyBorder="1" applyAlignment="1">
      <alignment horizontal="left" wrapText="1"/>
    </xf>
    <xf numFmtId="165" fontId="2" fillId="14" borderId="1" xfId="0" applyNumberFormat="1" applyFont="1" applyFill="1" applyBorder="1"/>
    <xf numFmtId="49" fontId="2" fillId="14" borderId="1" xfId="0" applyNumberFormat="1" applyFont="1" applyFill="1" applyBorder="1" applyAlignment="1">
      <alignment horizontal="left" vertical="center" wrapText="1"/>
    </xf>
    <xf numFmtId="49" fontId="2" fillId="14" borderId="1" xfId="0" applyNumberFormat="1" applyFont="1" applyFill="1" applyBorder="1" applyAlignment="1">
      <alignment horizontal="left" vertical="top" wrapText="1"/>
    </xf>
    <xf numFmtId="0" fontId="2" fillId="14" borderId="1" xfId="0" applyFont="1" applyFill="1" applyBorder="1" applyAlignment="1">
      <alignment horizontal="center"/>
    </xf>
    <xf numFmtId="165" fontId="35" fillId="14" borderId="1" xfId="0" applyNumberFormat="1" applyFont="1" applyFill="1" applyBorder="1"/>
    <xf numFmtId="164" fontId="2" fillId="14" borderId="1" xfId="0" applyNumberFormat="1" applyFont="1" applyFill="1" applyBorder="1"/>
    <xf numFmtId="0" fontId="2" fillId="14" borderId="1" xfId="0" applyFont="1" applyFill="1" applyBorder="1" applyAlignment="1">
      <alignment horizontal="justify" vertical="center"/>
    </xf>
    <xf numFmtId="0" fontId="11" fillId="15" borderId="1" xfId="0" applyFont="1" applyFill="1" applyBorder="1" applyAlignment="1">
      <alignment horizontal="left" vertical="center" wrapText="1"/>
    </xf>
    <xf numFmtId="49" fontId="11" fillId="15" borderId="1" xfId="0" applyNumberFormat="1" applyFont="1" applyFill="1" applyBorder="1" applyAlignment="1">
      <alignment horizontal="center" vertical="center"/>
    </xf>
    <xf numFmtId="49" fontId="3" fillId="15" borderId="1" xfId="0" applyNumberFormat="1" applyFont="1" applyFill="1" applyBorder="1"/>
    <xf numFmtId="0" fontId="14" fillId="15" borderId="1" xfId="0" applyFont="1" applyFill="1" applyBorder="1" applyAlignment="1">
      <alignment horizontal="center" vertical="center" textRotation="90" wrapText="1"/>
    </xf>
    <xf numFmtId="0" fontId="14" fillId="15" borderId="1" xfId="0" applyFont="1" applyFill="1" applyBorder="1" applyAlignment="1">
      <alignment horizontal="center" vertical="center" wrapText="1"/>
    </xf>
    <xf numFmtId="165" fontId="11" fillId="15" borderId="1" xfId="0" applyNumberFormat="1" applyFont="1" applyFill="1" applyBorder="1" applyAlignment="1">
      <alignment horizontal="center" vertical="center" wrapText="1"/>
    </xf>
    <xf numFmtId="0" fontId="11" fillId="15" borderId="1" xfId="0" applyFont="1" applyFill="1" applyBorder="1" applyAlignment="1">
      <alignment horizontal="justify"/>
    </xf>
    <xf numFmtId="0" fontId="11" fillId="15" borderId="1" xfId="0" applyFont="1" applyFill="1" applyBorder="1" applyAlignment="1">
      <alignment horizontal="center" vertical="center"/>
    </xf>
    <xf numFmtId="49" fontId="11" fillId="15" borderId="1" xfId="0" applyNumberFormat="1" applyFont="1" applyFill="1" applyBorder="1"/>
    <xf numFmtId="49" fontId="14" fillId="15" borderId="1" xfId="0" applyNumberFormat="1" applyFont="1" applyFill="1" applyBorder="1"/>
    <xf numFmtId="165" fontId="14" fillId="15" borderId="1" xfId="0" applyNumberFormat="1" applyFont="1" applyFill="1" applyBorder="1"/>
    <xf numFmtId="165" fontId="11" fillId="15" borderId="1" xfId="0" applyNumberFormat="1" applyFont="1" applyFill="1" applyBorder="1"/>
    <xf numFmtId="0" fontId="3" fillId="16" borderId="6" xfId="0" applyFont="1" applyFill="1" applyBorder="1" applyAlignment="1">
      <alignment horizontal="justify"/>
    </xf>
    <xf numFmtId="0" fontId="3" fillId="16" borderId="1" xfId="0" applyFont="1" applyFill="1" applyBorder="1" applyAlignment="1">
      <alignment horizontal="justify"/>
    </xf>
    <xf numFmtId="49" fontId="3" fillId="16" borderId="1" xfId="0" applyNumberFormat="1" applyFont="1" applyFill="1" applyBorder="1"/>
    <xf numFmtId="165" fontId="3" fillId="16" borderId="1" xfId="0" applyNumberFormat="1" applyFont="1" applyFill="1" applyBorder="1"/>
    <xf numFmtId="0" fontId="2" fillId="16" borderId="1" xfId="0" applyFont="1" applyFill="1" applyBorder="1" applyAlignment="1">
      <alignment horizontal="left" vertical="center" wrapText="1"/>
    </xf>
    <xf numFmtId="0" fontId="38" fillId="0" borderId="0" xfId="0" applyFont="1"/>
    <xf numFmtId="0" fontId="2" fillId="7" borderId="1" xfId="0" applyFont="1" applyFill="1" applyBorder="1" applyAlignment="1">
      <alignment horizontal="justify" vertical="center"/>
    </xf>
    <xf numFmtId="167" fontId="11" fillId="12" borderId="1" xfId="5" applyNumberFormat="1" applyFont="1" applyFill="1" applyBorder="1" applyAlignment="1">
      <alignment horizontal="right" vertical="center" wrapText="1"/>
    </xf>
    <xf numFmtId="167" fontId="11" fillId="15" borderId="1" xfId="5" applyNumberFormat="1" applyFont="1" applyFill="1" applyBorder="1" applyAlignment="1">
      <alignment horizontal="right" vertical="center" wrapText="1"/>
    </xf>
    <xf numFmtId="167" fontId="3" fillId="2" borderId="1" xfId="5" applyNumberFormat="1" applyFont="1" applyFill="1" applyBorder="1"/>
    <xf numFmtId="167" fontId="2" fillId="0" borderId="1" xfId="5" applyNumberFormat="1" applyFont="1" applyBorder="1"/>
    <xf numFmtId="167" fontId="2" fillId="0" borderId="1" xfId="5" applyNumberFormat="1" applyFont="1" applyFill="1" applyBorder="1"/>
    <xf numFmtId="167" fontId="3" fillId="13" borderId="1" xfId="5" applyNumberFormat="1" applyFont="1" applyFill="1" applyBorder="1"/>
    <xf numFmtId="167" fontId="11" fillId="12" borderId="1" xfId="5" applyNumberFormat="1" applyFont="1" applyFill="1" applyBorder="1"/>
    <xf numFmtId="167" fontId="11" fillId="15" borderId="1" xfId="5" applyNumberFormat="1" applyFont="1" applyFill="1" applyBorder="1"/>
    <xf numFmtId="167" fontId="2" fillId="7" borderId="1" xfId="5" applyNumberFormat="1" applyFont="1" applyFill="1" applyBorder="1"/>
    <xf numFmtId="167" fontId="3" fillId="16" borderId="1" xfId="5" applyNumberFormat="1" applyFont="1" applyFill="1" applyBorder="1"/>
    <xf numFmtId="167" fontId="3" fillId="2" borderId="1" xfId="5" applyNumberFormat="1" applyFont="1" applyFill="1" applyBorder="1" applyAlignment="1">
      <alignment horizontal="right"/>
    </xf>
    <xf numFmtId="167" fontId="2" fillId="0" borderId="1" xfId="5" applyNumberFormat="1" applyFont="1" applyBorder="1" applyAlignment="1">
      <alignment horizontal="right"/>
    </xf>
    <xf numFmtId="167" fontId="3" fillId="0" borderId="1" xfId="5" applyNumberFormat="1" applyFont="1" applyFill="1" applyBorder="1"/>
    <xf numFmtId="167" fontId="2" fillId="14" borderId="1" xfId="5" applyNumberFormat="1" applyFont="1" applyFill="1" applyBorder="1"/>
    <xf numFmtId="167" fontId="11" fillId="3" borderId="1" xfId="5" applyNumberFormat="1" applyFont="1" applyFill="1" applyBorder="1"/>
    <xf numFmtId="167" fontId="3" fillId="7" borderId="1" xfId="5" applyNumberFormat="1" applyFont="1" applyFill="1" applyBorder="1"/>
    <xf numFmtId="167" fontId="23" fillId="0" borderId="1" xfId="5" applyNumberFormat="1" applyFont="1" applyFill="1" applyBorder="1"/>
    <xf numFmtId="167" fontId="35" fillId="14" borderId="1" xfId="5" applyNumberFormat="1" applyFont="1" applyFill="1" applyBorder="1"/>
    <xf numFmtId="167" fontId="35" fillId="0" borderId="1" xfId="5" applyNumberFormat="1" applyFont="1" applyFill="1" applyBorder="1"/>
    <xf numFmtId="167" fontId="2" fillId="0" borderId="1" xfId="5" applyNumberFormat="1" applyFont="1" applyFill="1" applyBorder="1" applyAlignment="1">
      <alignment horizontal="right"/>
    </xf>
    <xf numFmtId="167" fontId="2" fillId="7" borderId="1" xfId="5" applyNumberFormat="1" applyFont="1" applyFill="1" applyBorder="1" applyAlignment="1">
      <alignment horizontal="right"/>
    </xf>
    <xf numFmtId="167" fontId="3" fillId="9" borderId="1" xfId="5" applyNumberFormat="1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9" borderId="6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  <xf numFmtId="0" fontId="2" fillId="0" borderId="10" xfId="0" applyFont="1" applyBorder="1" applyAlignment="1">
      <alignment horizontal="right"/>
    </xf>
    <xf numFmtId="0" fontId="3" fillId="9" borderId="1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37" fillId="0" borderId="0" xfId="0" applyFont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27" fillId="0" borderId="4" xfId="0" applyNumberFormat="1" applyFont="1" applyBorder="1" applyAlignment="1">
      <alignment horizontal="center" vertical="center" wrapText="1"/>
    </xf>
    <xf numFmtId="49" fontId="27" fillId="0" borderId="5" xfId="0" applyNumberFormat="1" applyFont="1" applyBorder="1" applyAlignment="1">
      <alignment horizontal="center" vertical="center" wrapText="1"/>
    </xf>
    <xf numFmtId="49" fontId="27" fillId="0" borderId="7" xfId="0" applyNumberFormat="1" applyFont="1" applyBorder="1" applyAlignment="1">
      <alignment horizontal="center" vertical="center" wrapText="1"/>
    </xf>
    <xf numFmtId="49" fontId="26" fillId="0" borderId="6" xfId="0" applyNumberFormat="1" applyFont="1" applyBorder="1" applyAlignment="1">
      <alignment horizontal="center" vertical="center" wrapText="1"/>
    </xf>
    <xf numFmtId="49" fontId="26" fillId="0" borderId="3" xfId="0" applyNumberFormat="1" applyFont="1" applyBorder="1" applyAlignment="1">
      <alignment horizontal="center" vertical="center" wrapText="1"/>
    </xf>
    <xf numFmtId="49" fontId="27" fillId="0" borderId="8" xfId="0" applyNumberFormat="1" applyFont="1" applyBorder="1" applyAlignment="1">
      <alignment horizontal="center" vertical="center" wrapText="1"/>
    </xf>
    <xf numFmtId="49" fontId="27" fillId="0" borderId="13" xfId="0" applyNumberFormat="1" applyFont="1" applyBorder="1" applyAlignment="1">
      <alignment horizontal="center" vertical="center" wrapText="1"/>
    </xf>
    <xf numFmtId="49" fontId="27" fillId="0" borderId="9" xfId="0" applyNumberFormat="1" applyFont="1" applyBorder="1" applyAlignment="1">
      <alignment horizontal="center" vertical="center" wrapText="1"/>
    </xf>
    <xf numFmtId="49" fontId="27" fillId="0" borderId="14" xfId="0" applyNumberFormat="1" applyFont="1" applyBorder="1" applyAlignment="1">
      <alignment horizontal="center" vertical="center" wrapText="1"/>
    </xf>
    <xf numFmtId="49" fontId="27" fillId="0" borderId="15" xfId="0" applyNumberFormat="1" applyFont="1" applyBorder="1" applyAlignment="1">
      <alignment horizontal="center" vertical="center" wrapText="1"/>
    </xf>
    <xf numFmtId="49" fontId="27" fillId="0" borderId="16" xfId="0" applyNumberFormat="1" applyFont="1" applyBorder="1" applyAlignment="1">
      <alignment horizontal="center" vertical="center" wrapText="1"/>
    </xf>
    <xf numFmtId="49" fontId="26" fillId="7" borderId="6" xfId="0" applyNumberFormat="1" applyFont="1" applyFill="1" applyBorder="1" applyAlignment="1">
      <alignment horizontal="center" vertical="center" wrapText="1"/>
    </xf>
    <xf numFmtId="49" fontId="26" fillId="7" borderId="3" xfId="0" applyNumberFormat="1" applyFont="1" applyFill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 vertical="center" wrapText="1"/>
    </xf>
    <xf numFmtId="0" fontId="0" fillId="0" borderId="5" xfId="0" applyBorder="1"/>
    <xf numFmtId="49" fontId="26" fillId="0" borderId="1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 wrapText="1"/>
    </xf>
    <xf numFmtId="49" fontId="27" fillId="0" borderId="11" xfId="0" applyNumberFormat="1" applyFont="1" applyBorder="1" applyAlignment="1">
      <alignment horizontal="center" vertical="center" wrapText="1"/>
    </xf>
    <xf numFmtId="49" fontId="26" fillId="0" borderId="8" xfId="0" applyNumberFormat="1" applyFont="1" applyBorder="1" applyAlignment="1">
      <alignment horizontal="center" vertical="center" wrapText="1"/>
    </xf>
    <xf numFmtId="49" fontId="26" fillId="0" borderId="11" xfId="0" applyNumberFormat="1" applyFont="1" applyBorder="1" applyAlignment="1">
      <alignment horizontal="center" vertical="center" wrapText="1"/>
    </xf>
    <xf numFmtId="49" fontId="26" fillId="0" borderId="9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2" xfId="3"/>
    <cellStyle name="Обычный 3" xfId="4"/>
    <cellStyle name="Обычный_Фонд компенсации" xfId="2"/>
    <cellStyle name="Процентный" xfId="5" builtinId="5"/>
  </cellStyles>
  <dxfs count="0"/>
  <tableStyles count="0" defaultTableStyle="TableStyleMedium9" defaultPivotStyle="PivotStyleLight16"/>
  <colors>
    <mruColors>
      <color rgb="FF99FF99"/>
      <color rgb="FF83EDAB"/>
      <color rgb="FF91D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408214</xdr:colOff>
      <xdr:row>0</xdr:row>
      <xdr:rowOff>81643</xdr:rowOff>
    </xdr:from>
    <xdr:ext cx="3514726" cy="810799"/>
    <xdr:sp macro="" textlink="">
      <xdr:nvSpPr>
        <xdr:cNvPr id="3" name="TextBox 2"/>
        <xdr:cNvSpPr txBox="1"/>
      </xdr:nvSpPr>
      <xdr:spPr>
        <a:xfrm>
          <a:off x="7311038" y="81643"/>
          <a:ext cx="3514726" cy="8107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r"/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Приложение 3</a:t>
          </a:r>
          <a:endParaRPr lang="ru-RU">
            <a:latin typeface="Times New Roman" pitchFamily="18" charset="0"/>
            <a:cs typeface="Times New Roman" pitchFamily="18" charset="0"/>
          </a:endParaRPr>
        </a:p>
        <a:p>
          <a:pPr algn="r"/>
          <a:r>
            <a:rPr lang="ru-RU" sz="1100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к постановлению администрации Светлоярского муниципального района "Об исполнении бюджета Светлоярского муниципального района за  1 полугодие 2016  года"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1"/>
  <sheetViews>
    <sheetView workbookViewId="0">
      <selection activeCell="I4" sqref="I4"/>
    </sheetView>
  </sheetViews>
  <sheetFormatPr defaultRowHeight="15.75"/>
  <cols>
    <col min="1" max="1" width="62.42578125" style="1" customWidth="1"/>
    <col min="2" max="2" width="6" style="1" bestFit="1" customWidth="1"/>
    <col min="3" max="3" width="5.5703125" style="1" customWidth="1"/>
    <col min="4" max="4" width="5.7109375" style="1" customWidth="1"/>
    <col min="5" max="5" width="11.140625" style="1" customWidth="1"/>
    <col min="6" max="6" width="8.28515625" style="1" customWidth="1"/>
    <col min="7" max="7" width="14.7109375" style="1" bestFit="1" customWidth="1"/>
    <col min="8" max="8" width="15.85546875" style="1" customWidth="1"/>
    <col min="9" max="9" width="15.5703125" style="1" customWidth="1"/>
    <col min="10" max="10" width="10.7109375" style="1" bestFit="1" customWidth="1"/>
    <col min="11" max="16384" width="9.140625" style="1"/>
  </cols>
  <sheetData>
    <row r="1" spans="1:11">
      <c r="B1" s="223" t="s">
        <v>462</v>
      </c>
      <c r="C1" s="223"/>
      <c r="D1" s="223"/>
      <c r="E1" s="223"/>
      <c r="F1" s="223"/>
      <c r="G1" s="223"/>
    </row>
    <row r="2" spans="1:11">
      <c r="B2" s="403" t="s">
        <v>465</v>
      </c>
      <c r="C2" s="403"/>
      <c r="D2" s="403"/>
      <c r="E2" s="403"/>
      <c r="F2" s="403"/>
      <c r="G2" s="403"/>
    </row>
    <row r="3" spans="1:11">
      <c r="B3" s="223" t="s">
        <v>463</v>
      </c>
      <c r="C3" s="223"/>
      <c r="D3" s="223"/>
      <c r="E3" s="223"/>
      <c r="F3" s="223"/>
      <c r="G3" s="223"/>
    </row>
    <row r="4" spans="1:11">
      <c r="B4" s="403" t="s">
        <v>464</v>
      </c>
      <c r="C4" s="403"/>
      <c r="D4" s="403"/>
      <c r="E4" s="403"/>
      <c r="F4" s="403"/>
      <c r="G4" s="403"/>
    </row>
    <row r="5" spans="1:11">
      <c r="C5" s="403"/>
      <c r="D5" s="403"/>
      <c r="E5" s="403"/>
      <c r="F5" s="403"/>
      <c r="G5" s="403"/>
    </row>
    <row r="7" spans="1:11" ht="15.75" customHeight="1">
      <c r="A7" s="406" t="s">
        <v>322</v>
      </c>
      <c r="B7" s="406"/>
      <c r="C7" s="406"/>
      <c r="D7" s="406"/>
      <c r="E7" s="406"/>
      <c r="F7" s="406"/>
      <c r="G7" s="406"/>
      <c r="H7" s="406"/>
      <c r="I7" s="406"/>
    </row>
    <row r="8" spans="1:11">
      <c r="A8" s="404"/>
      <c r="B8" s="404"/>
      <c r="C8" s="404"/>
      <c r="D8" s="404"/>
      <c r="E8" s="404"/>
      <c r="F8" s="404"/>
      <c r="G8" s="404"/>
    </row>
    <row r="9" spans="1:11">
      <c r="A9" s="8" t="s">
        <v>0</v>
      </c>
      <c r="B9" s="8"/>
    </row>
    <row r="10" spans="1:11" ht="15.75" customHeight="1">
      <c r="E10" s="9"/>
      <c r="F10" s="9"/>
      <c r="G10" s="410" t="s">
        <v>142</v>
      </c>
      <c r="H10" s="410"/>
      <c r="I10" s="410"/>
    </row>
    <row r="11" spans="1:11" ht="59.25">
      <c r="A11" s="41" t="s">
        <v>1</v>
      </c>
      <c r="B11" s="84" t="s">
        <v>141</v>
      </c>
      <c r="C11" s="84" t="s">
        <v>2</v>
      </c>
      <c r="D11" s="85" t="s">
        <v>3</v>
      </c>
      <c r="E11" s="84" t="s">
        <v>4</v>
      </c>
      <c r="F11" s="84" t="s">
        <v>5</v>
      </c>
      <c r="G11" s="41" t="s">
        <v>319</v>
      </c>
      <c r="H11" s="41" t="s">
        <v>320</v>
      </c>
      <c r="I11" s="41" t="s">
        <v>321</v>
      </c>
    </row>
    <row r="12" spans="1:11" ht="20.25">
      <c r="A12" s="26" t="s">
        <v>143</v>
      </c>
      <c r="B12" s="26">
        <v>901</v>
      </c>
      <c r="C12" s="27"/>
      <c r="D12" s="28"/>
      <c r="E12" s="27"/>
      <c r="F12" s="27"/>
      <c r="G12" s="64">
        <f>G13</f>
        <v>3295.4</v>
      </c>
      <c r="H12" s="64">
        <f>H13</f>
        <v>3293.8999999999996</v>
      </c>
      <c r="I12" s="64">
        <f>I13</f>
        <v>3247.3999999999996</v>
      </c>
      <c r="J12" s="13"/>
      <c r="K12" s="75"/>
    </row>
    <row r="13" spans="1:11" s="5" customFormat="1" ht="20.25">
      <c r="A13" s="19" t="s">
        <v>10</v>
      </c>
      <c r="B13" s="19"/>
      <c r="C13" s="20" t="s">
        <v>6</v>
      </c>
      <c r="D13" s="20" t="s">
        <v>213</v>
      </c>
      <c r="E13" s="20"/>
      <c r="F13" s="20"/>
      <c r="G13" s="76">
        <f>G14+G24</f>
        <v>3295.4</v>
      </c>
      <c r="H13" s="76">
        <f>H14+H24</f>
        <v>3293.8999999999996</v>
      </c>
      <c r="I13" s="76">
        <f>I14+I24</f>
        <v>3247.3999999999996</v>
      </c>
      <c r="J13" s="29"/>
    </row>
    <row r="14" spans="1:11" s="5" customFormat="1" ht="42.75">
      <c r="A14" s="16" t="s">
        <v>242</v>
      </c>
      <c r="B14" s="16"/>
      <c r="C14" s="15" t="s">
        <v>6</v>
      </c>
      <c r="D14" s="15" t="s">
        <v>9</v>
      </c>
      <c r="E14" s="15"/>
      <c r="F14" s="15"/>
      <c r="G14" s="66">
        <f>G17+G19+G23</f>
        <v>2295.4</v>
      </c>
      <c r="H14" s="66">
        <f>H17+H19+H23</f>
        <v>2293.8999999999996</v>
      </c>
      <c r="I14" s="66">
        <f>I17+I19+I23</f>
        <v>2247.3999999999996</v>
      </c>
      <c r="J14" s="29"/>
    </row>
    <row r="15" spans="1:11" ht="45">
      <c r="A15" s="7" t="s">
        <v>27</v>
      </c>
      <c r="B15" s="7"/>
      <c r="C15" s="4" t="s">
        <v>6</v>
      </c>
      <c r="D15" s="4" t="s">
        <v>9</v>
      </c>
      <c r="E15" s="4" t="s">
        <v>29</v>
      </c>
      <c r="F15" s="4"/>
      <c r="G15" s="60"/>
      <c r="H15" s="60"/>
      <c r="I15" s="60"/>
      <c r="J15" s="13"/>
    </row>
    <row r="16" spans="1:11">
      <c r="A16" s="7" t="s">
        <v>12</v>
      </c>
      <c r="B16" s="7"/>
      <c r="C16" s="4" t="s">
        <v>6</v>
      </c>
      <c r="D16" s="4" t="s">
        <v>9</v>
      </c>
      <c r="E16" s="4" t="s">
        <v>31</v>
      </c>
      <c r="F16" s="4"/>
      <c r="G16" s="60"/>
      <c r="H16" s="60"/>
      <c r="I16" s="60"/>
      <c r="J16" s="13"/>
    </row>
    <row r="17" spans="1:11">
      <c r="A17" s="6" t="s">
        <v>22</v>
      </c>
      <c r="B17" s="6"/>
      <c r="C17" s="4" t="s">
        <v>6</v>
      </c>
      <c r="D17" s="4" t="s">
        <v>9</v>
      </c>
      <c r="E17" s="4" t="s">
        <v>31</v>
      </c>
      <c r="F17" s="4" t="s">
        <v>28</v>
      </c>
      <c r="G17" s="60">
        <v>1464.4</v>
      </c>
      <c r="H17" s="60">
        <v>1355.1</v>
      </c>
      <c r="I17" s="60">
        <v>1308.5999999999999</v>
      </c>
    </row>
    <row r="18" spans="1:11" ht="47.25">
      <c r="A18" s="3" t="s">
        <v>279</v>
      </c>
      <c r="B18" s="3"/>
      <c r="C18" s="4" t="s">
        <v>6</v>
      </c>
      <c r="D18" s="4" t="s">
        <v>9</v>
      </c>
      <c r="E18" s="4" t="s">
        <v>165</v>
      </c>
      <c r="F18" s="4"/>
      <c r="G18" s="60"/>
      <c r="H18" s="60"/>
      <c r="I18" s="60"/>
    </row>
    <row r="19" spans="1:11">
      <c r="A19" s="3" t="s">
        <v>22</v>
      </c>
      <c r="B19" s="3"/>
      <c r="C19" s="4" t="s">
        <v>6</v>
      </c>
      <c r="D19" s="4" t="s">
        <v>9</v>
      </c>
      <c r="E19" s="4" t="s">
        <v>165</v>
      </c>
      <c r="F19" s="4" t="s">
        <v>28</v>
      </c>
      <c r="G19" s="60">
        <v>38</v>
      </c>
      <c r="H19" s="60">
        <v>38</v>
      </c>
      <c r="I19" s="60">
        <v>38</v>
      </c>
    </row>
    <row r="20" spans="1:11" ht="31.5" hidden="1">
      <c r="A20" s="3" t="s">
        <v>32</v>
      </c>
      <c r="B20" s="3"/>
      <c r="C20" s="4" t="s">
        <v>6</v>
      </c>
      <c r="D20" s="4" t="s">
        <v>9</v>
      </c>
      <c r="E20" s="4" t="s">
        <v>33</v>
      </c>
      <c r="F20" s="4"/>
      <c r="G20" s="60"/>
      <c r="H20" s="60"/>
      <c r="I20" s="60"/>
    </row>
    <row r="21" spans="1:11" hidden="1">
      <c r="A21" s="3" t="s">
        <v>22</v>
      </c>
      <c r="B21" s="3"/>
      <c r="C21" s="4" t="s">
        <v>6</v>
      </c>
      <c r="D21" s="4" t="s">
        <v>9</v>
      </c>
      <c r="E21" s="4" t="s">
        <v>33</v>
      </c>
      <c r="F21" s="4" t="s">
        <v>28</v>
      </c>
      <c r="G21" s="69"/>
      <c r="H21" s="60"/>
      <c r="I21" s="60"/>
    </row>
    <row r="22" spans="1:11" ht="31.5">
      <c r="A22" s="3" t="s">
        <v>34</v>
      </c>
      <c r="B22" s="3"/>
      <c r="C22" s="4" t="s">
        <v>6</v>
      </c>
      <c r="D22" s="4" t="s">
        <v>9</v>
      </c>
      <c r="E22" s="4" t="s">
        <v>35</v>
      </c>
      <c r="F22" s="4"/>
      <c r="G22" s="69"/>
      <c r="H22" s="60"/>
      <c r="I22" s="60"/>
    </row>
    <row r="23" spans="1:11">
      <c r="A23" s="3" t="s">
        <v>22</v>
      </c>
      <c r="B23" s="3"/>
      <c r="C23" s="4" t="s">
        <v>6</v>
      </c>
      <c r="D23" s="4" t="s">
        <v>9</v>
      </c>
      <c r="E23" s="4" t="s">
        <v>35</v>
      </c>
      <c r="F23" s="4" t="s">
        <v>28</v>
      </c>
      <c r="G23" s="69">
        <v>793</v>
      </c>
      <c r="H23" s="60">
        <v>900.8</v>
      </c>
      <c r="I23" s="60">
        <v>900.8</v>
      </c>
    </row>
    <row r="24" spans="1:11">
      <c r="A24" s="21" t="s">
        <v>15</v>
      </c>
      <c r="B24" s="21"/>
      <c r="C24" s="15" t="s">
        <v>6</v>
      </c>
      <c r="D24" s="15" t="s">
        <v>215</v>
      </c>
      <c r="E24" s="15"/>
      <c r="F24" s="15"/>
      <c r="G24" s="66">
        <f>G27</f>
        <v>1000</v>
      </c>
      <c r="H24" s="66">
        <f>H27</f>
        <v>1000</v>
      </c>
      <c r="I24" s="66">
        <f>I27</f>
        <v>1000</v>
      </c>
    </row>
    <row r="25" spans="1:11" ht="31.5">
      <c r="A25" s="32" t="s">
        <v>234</v>
      </c>
      <c r="B25" s="3"/>
      <c r="C25" s="4" t="s">
        <v>6</v>
      </c>
      <c r="D25" s="4" t="s">
        <v>215</v>
      </c>
      <c r="E25" s="4" t="s">
        <v>53</v>
      </c>
      <c r="F25" s="4"/>
      <c r="G25" s="69"/>
      <c r="H25" s="69"/>
      <c r="I25" s="69"/>
    </row>
    <row r="26" spans="1:11">
      <c r="A26" s="3" t="s">
        <v>16</v>
      </c>
      <c r="B26" s="3"/>
      <c r="C26" s="4" t="s">
        <v>6</v>
      </c>
      <c r="D26" s="4" t="s">
        <v>215</v>
      </c>
      <c r="E26" s="4" t="s">
        <v>54</v>
      </c>
      <c r="F26" s="4"/>
      <c r="G26" s="69"/>
      <c r="H26" s="69"/>
      <c r="I26" s="69"/>
    </row>
    <row r="27" spans="1:11">
      <c r="A27" s="3" t="s">
        <v>22</v>
      </c>
      <c r="B27" s="3"/>
      <c r="C27" s="4" t="s">
        <v>6</v>
      </c>
      <c r="D27" s="4" t="s">
        <v>215</v>
      </c>
      <c r="E27" s="4" t="s">
        <v>54</v>
      </c>
      <c r="F27" s="4" t="s">
        <v>28</v>
      </c>
      <c r="G27" s="69">
        <v>1000</v>
      </c>
      <c r="H27" s="69">
        <v>1000</v>
      </c>
      <c r="I27" s="69">
        <v>1000</v>
      </c>
    </row>
    <row r="28" spans="1:11" ht="40.5">
      <c r="A28" s="26" t="s">
        <v>146</v>
      </c>
      <c r="B28" s="26">
        <v>931</v>
      </c>
      <c r="C28" s="27"/>
      <c r="D28" s="28"/>
      <c r="E28" s="27"/>
      <c r="F28" s="27"/>
      <c r="G28" s="64">
        <f t="shared" ref="G28:I29" si="0">G29</f>
        <v>1721.6999999999998</v>
      </c>
      <c r="H28" s="64">
        <f t="shared" si="0"/>
        <v>1116.7</v>
      </c>
      <c r="I28" s="64">
        <f t="shared" si="0"/>
        <v>1112</v>
      </c>
      <c r="K28" s="75"/>
    </row>
    <row r="29" spans="1:11" ht="20.25">
      <c r="A29" s="19" t="s">
        <v>10</v>
      </c>
      <c r="B29" s="19"/>
      <c r="C29" s="20" t="s">
        <v>6</v>
      </c>
      <c r="D29" s="20" t="s">
        <v>213</v>
      </c>
      <c r="E29" s="20"/>
      <c r="F29" s="20"/>
      <c r="G29" s="76">
        <f t="shared" si="0"/>
        <v>1721.6999999999998</v>
      </c>
      <c r="H29" s="76">
        <f t="shared" si="0"/>
        <v>1116.7</v>
      </c>
      <c r="I29" s="76">
        <f t="shared" si="0"/>
        <v>1112</v>
      </c>
    </row>
    <row r="30" spans="1:11" s="5" customFormat="1" ht="47.25">
      <c r="A30" s="17" t="s">
        <v>37</v>
      </c>
      <c r="B30" s="17"/>
      <c r="C30" s="15" t="s">
        <v>6</v>
      </c>
      <c r="D30" s="15" t="s">
        <v>38</v>
      </c>
      <c r="E30" s="15"/>
      <c r="F30" s="15"/>
      <c r="G30" s="66">
        <f>G33+G35+G37</f>
        <v>1721.6999999999998</v>
      </c>
      <c r="H30" s="66">
        <f>H33+H35+H37</f>
        <v>1116.7</v>
      </c>
      <c r="I30" s="66">
        <f>I33+I35+I37</f>
        <v>1112</v>
      </c>
    </row>
    <row r="31" spans="1:11" ht="47.25">
      <c r="A31" s="79" t="s">
        <v>27</v>
      </c>
      <c r="B31" s="7"/>
      <c r="C31" s="4" t="s">
        <v>6</v>
      </c>
      <c r="D31" s="4" t="s">
        <v>38</v>
      </c>
      <c r="E31" s="4" t="s">
        <v>29</v>
      </c>
      <c r="F31" s="4"/>
      <c r="G31" s="60"/>
      <c r="H31" s="60"/>
      <c r="I31" s="60"/>
    </row>
    <row r="32" spans="1:11">
      <c r="A32" s="79" t="s">
        <v>12</v>
      </c>
      <c r="B32" s="7"/>
      <c r="C32" s="4" t="s">
        <v>6</v>
      </c>
      <c r="D32" s="4" t="s">
        <v>38</v>
      </c>
      <c r="E32" s="4" t="s">
        <v>31</v>
      </c>
      <c r="F32" s="4"/>
      <c r="G32" s="60"/>
      <c r="H32" s="60"/>
      <c r="I32" s="60"/>
    </row>
    <row r="33" spans="1:11">
      <c r="A33" s="80" t="s">
        <v>22</v>
      </c>
      <c r="B33" s="7"/>
      <c r="C33" s="4" t="s">
        <v>6</v>
      </c>
      <c r="D33" s="4" t="s">
        <v>38</v>
      </c>
      <c r="E33" s="4" t="s">
        <v>31</v>
      </c>
      <c r="F33" s="4" t="s">
        <v>28</v>
      </c>
      <c r="G33" s="60">
        <v>881.4</v>
      </c>
      <c r="H33" s="60">
        <v>324.7</v>
      </c>
      <c r="I33" s="60">
        <v>320</v>
      </c>
    </row>
    <row r="34" spans="1:11" ht="47.25">
      <c r="A34" s="3" t="s">
        <v>279</v>
      </c>
      <c r="B34" s="7"/>
      <c r="C34" s="4" t="s">
        <v>6</v>
      </c>
      <c r="D34" s="4" t="s">
        <v>38</v>
      </c>
      <c r="E34" s="4" t="s">
        <v>165</v>
      </c>
      <c r="F34" s="4"/>
      <c r="G34" s="60"/>
      <c r="H34" s="60"/>
      <c r="I34" s="60"/>
    </row>
    <row r="35" spans="1:11">
      <c r="A35" s="3" t="s">
        <v>22</v>
      </c>
      <c r="B35" s="7"/>
      <c r="C35" s="4" t="s">
        <v>6</v>
      </c>
      <c r="D35" s="4" t="s">
        <v>38</v>
      </c>
      <c r="E35" s="4" t="s">
        <v>165</v>
      </c>
      <c r="F35" s="4" t="s">
        <v>28</v>
      </c>
      <c r="G35" s="60">
        <v>0.3</v>
      </c>
      <c r="H35" s="60">
        <v>0.3</v>
      </c>
      <c r="I35" s="60">
        <v>0.3</v>
      </c>
    </row>
    <row r="36" spans="1:11" ht="31.5">
      <c r="A36" s="3" t="s">
        <v>13</v>
      </c>
      <c r="B36" s="3"/>
      <c r="C36" s="4" t="s">
        <v>6</v>
      </c>
      <c r="D36" s="4" t="s">
        <v>38</v>
      </c>
      <c r="E36" s="4" t="s">
        <v>39</v>
      </c>
      <c r="F36" s="4"/>
      <c r="G36" s="60"/>
      <c r="H36" s="60"/>
      <c r="I36" s="60"/>
    </row>
    <row r="37" spans="1:11">
      <c r="A37" s="3" t="s">
        <v>22</v>
      </c>
      <c r="B37" s="3"/>
      <c r="C37" s="4" t="s">
        <v>6</v>
      </c>
      <c r="D37" s="4" t="s">
        <v>38</v>
      </c>
      <c r="E37" s="4" t="s">
        <v>39</v>
      </c>
      <c r="F37" s="4" t="s">
        <v>28</v>
      </c>
      <c r="G37" s="60">
        <v>840</v>
      </c>
      <c r="H37" s="60">
        <v>791.7</v>
      </c>
      <c r="I37" s="60">
        <v>791.7</v>
      </c>
    </row>
    <row r="38" spans="1:11" ht="40.5">
      <c r="A38" s="26" t="s">
        <v>144</v>
      </c>
      <c r="B38" s="26">
        <v>902</v>
      </c>
      <c r="C38" s="27"/>
      <c r="D38" s="28"/>
      <c r="E38" s="27"/>
      <c r="F38" s="27"/>
      <c r="G38" s="64">
        <f>G39+G87+G117+G129+G134+G161+G173+G194+G199</f>
        <v>80069</v>
      </c>
      <c r="H38" s="64">
        <f>H39+H87+H117+H129+H134+H161+H173+H194+H199</f>
        <v>78253.5</v>
      </c>
      <c r="I38" s="64">
        <f>I39+I87+I117+I129+I134+I161+I173+I194+I199</f>
        <v>87346.700000000012</v>
      </c>
      <c r="K38" s="75"/>
    </row>
    <row r="39" spans="1:11" s="5" customFormat="1" ht="20.25">
      <c r="A39" s="19" t="s">
        <v>10</v>
      </c>
      <c r="B39" s="19"/>
      <c r="C39" s="20" t="s">
        <v>6</v>
      </c>
      <c r="D39" s="20" t="s">
        <v>213</v>
      </c>
      <c r="E39" s="20"/>
      <c r="F39" s="20"/>
      <c r="G39" s="76">
        <f>G40+G44+G53+G57+G50</f>
        <v>38984.300000000003</v>
      </c>
      <c r="H39" s="76">
        <f>H40+H44+H53+H57+H50</f>
        <v>44161.5</v>
      </c>
      <c r="I39" s="76">
        <f>I40+I44+I53+I57+I50</f>
        <v>54806.600000000006</v>
      </c>
    </row>
    <row r="40" spans="1:11" s="5" customFormat="1" ht="28.5">
      <c r="A40" s="14" t="s">
        <v>249</v>
      </c>
      <c r="B40" s="14"/>
      <c r="C40" s="15" t="s">
        <v>6</v>
      </c>
      <c r="D40" s="15" t="s">
        <v>7</v>
      </c>
      <c r="E40" s="15"/>
      <c r="F40" s="15"/>
      <c r="G40" s="81">
        <f>G43</f>
        <v>1016.5</v>
      </c>
      <c r="H40" s="81">
        <f>H43</f>
        <v>917.7</v>
      </c>
      <c r="I40" s="81">
        <f>I43</f>
        <v>917.7</v>
      </c>
    </row>
    <row r="41" spans="1:11" ht="47.25">
      <c r="A41" s="79" t="s">
        <v>27</v>
      </c>
      <c r="B41" s="6"/>
      <c r="C41" s="4" t="s">
        <v>6</v>
      </c>
      <c r="D41" s="4" t="s">
        <v>7</v>
      </c>
      <c r="E41" s="4" t="s">
        <v>29</v>
      </c>
      <c r="F41" s="4"/>
      <c r="G41" s="73"/>
      <c r="H41" s="73"/>
      <c r="I41" s="73"/>
    </row>
    <row r="42" spans="1:11">
      <c r="A42" s="80" t="s">
        <v>11</v>
      </c>
      <c r="B42" s="6"/>
      <c r="C42" s="4" t="s">
        <v>6</v>
      </c>
      <c r="D42" s="4" t="s">
        <v>7</v>
      </c>
      <c r="E42" s="4" t="s">
        <v>30</v>
      </c>
      <c r="F42" s="4"/>
      <c r="G42" s="73"/>
      <c r="H42" s="73"/>
      <c r="I42" s="73"/>
    </row>
    <row r="43" spans="1:11">
      <c r="A43" s="3" t="s">
        <v>22</v>
      </c>
      <c r="B43" s="6"/>
      <c r="C43" s="4" t="s">
        <v>6</v>
      </c>
      <c r="D43" s="4" t="s">
        <v>7</v>
      </c>
      <c r="E43" s="4" t="s">
        <v>30</v>
      </c>
      <c r="F43" s="4" t="s">
        <v>28</v>
      </c>
      <c r="G43" s="73">
        <v>1016.5</v>
      </c>
      <c r="H43" s="73">
        <v>917.7</v>
      </c>
      <c r="I43" s="73">
        <v>917.7</v>
      </c>
    </row>
    <row r="44" spans="1:11" s="5" customFormat="1" ht="49.5" customHeight="1">
      <c r="A44" s="14" t="s">
        <v>250</v>
      </c>
      <c r="B44" s="14"/>
      <c r="C44" s="15" t="s">
        <v>6</v>
      </c>
      <c r="D44" s="15" t="s">
        <v>36</v>
      </c>
      <c r="E44" s="15"/>
      <c r="F44" s="15"/>
      <c r="G44" s="66">
        <f>G47+G49</f>
        <v>28082.400000000001</v>
      </c>
      <c r="H44" s="66">
        <f>H47+H49</f>
        <v>26117.3</v>
      </c>
      <c r="I44" s="66">
        <f>I47+I49</f>
        <v>25511.200000000001</v>
      </c>
    </row>
    <row r="45" spans="1:11" ht="47.25">
      <c r="A45" s="79" t="s">
        <v>27</v>
      </c>
      <c r="B45" s="7"/>
      <c r="C45" s="4" t="s">
        <v>6</v>
      </c>
      <c r="D45" s="4" t="s">
        <v>36</v>
      </c>
      <c r="E45" s="4" t="s">
        <v>29</v>
      </c>
      <c r="F45" s="4"/>
      <c r="G45" s="60"/>
      <c r="H45" s="60"/>
      <c r="I45" s="60"/>
    </row>
    <row r="46" spans="1:11">
      <c r="A46" s="79" t="s">
        <v>12</v>
      </c>
      <c r="B46" s="7"/>
      <c r="C46" s="4" t="s">
        <v>6</v>
      </c>
      <c r="D46" s="4" t="s">
        <v>36</v>
      </c>
      <c r="E46" s="4" t="s">
        <v>31</v>
      </c>
      <c r="F46" s="4"/>
      <c r="G46" s="60"/>
      <c r="H46" s="60"/>
      <c r="I46" s="60"/>
    </row>
    <row r="47" spans="1:11">
      <c r="A47" s="3" t="s">
        <v>22</v>
      </c>
      <c r="B47" s="3"/>
      <c r="C47" s="4" t="s">
        <v>6</v>
      </c>
      <c r="D47" s="4" t="s">
        <v>36</v>
      </c>
      <c r="E47" s="4" t="s">
        <v>31</v>
      </c>
      <c r="F47" s="4" t="s">
        <v>28</v>
      </c>
      <c r="G47" s="60">
        <v>27906.400000000001</v>
      </c>
      <c r="H47" s="60">
        <v>25941.3</v>
      </c>
      <c r="I47" s="60">
        <v>25355.200000000001</v>
      </c>
    </row>
    <row r="48" spans="1:11" ht="47.25">
      <c r="A48" s="3" t="s">
        <v>279</v>
      </c>
      <c r="B48" s="3"/>
      <c r="C48" s="4" t="s">
        <v>6</v>
      </c>
      <c r="D48" s="4" t="s">
        <v>36</v>
      </c>
      <c r="E48" s="4" t="s">
        <v>165</v>
      </c>
      <c r="F48" s="4"/>
      <c r="G48" s="60"/>
      <c r="H48" s="60"/>
      <c r="I48" s="60"/>
    </row>
    <row r="49" spans="1:9">
      <c r="A49" s="3" t="s">
        <v>22</v>
      </c>
      <c r="B49" s="3"/>
      <c r="C49" s="4" t="s">
        <v>6</v>
      </c>
      <c r="D49" s="4" t="s">
        <v>36</v>
      </c>
      <c r="E49" s="4" t="s">
        <v>165</v>
      </c>
      <c r="F49" s="4" t="s">
        <v>28</v>
      </c>
      <c r="G49" s="60">
        <v>176</v>
      </c>
      <c r="H49" s="60">
        <v>176</v>
      </c>
      <c r="I49" s="60">
        <v>156</v>
      </c>
    </row>
    <row r="50" spans="1:9" hidden="1">
      <c r="A50" s="21" t="s">
        <v>178</v>
      </c>
      <c r="B50" s="21"/>
      <c r="C50" s="15" t="s">
        <v>6</v>
      </c>
      <c r="D50" s="15" t="s">
        <v>70</v>
      </c>
      <c r="E50" s="15"/>
      <c r="F50" s="15"/>
      <c r="G50" s="66">
        <f>G52</f>
        <v>0</v>
      </c>
      <c r="H50" s="66">
        <f>H52</f>
        <v>0</v>
      </c>
      <c r="I50" s="66">
        <f>I52</f>
        <v>0</v>
      </c>
    </row>
    <row r="51" spans="1:9" hidden="1">
      <c r="A51" s="56" t="s">
        <v>179</v>
      </c>
      <c r="B51" s="55"/>
      <c r="C51" s="23" t="s">
        <v>6</v>
      </c>
      <c r="D51" s="23" t="s">
        <v>70</v>
      </c>
      <c r="E51" s="23" t="s">
        <v>180</v>
      </c>
      <c r="F51" s="23"/>
      <c r="G51" s="67"/>
      <c r="H51" s="60"/>
      <c r="I51" s="60"/>
    </row>
    <row r="52" spans="1:9" ht="31.5" hidden="1">
      <c r="A52" s="56" t="s">
        <v>181</v>
      </c>
      <c r="B52" s="55"/>
      <c r="C52" s="23" t="s">
        <v>6</v>
      </c>
      <c r="D52" s="23" t="s">
        <v>70</v>
      </c>
      <c r="E52" s="23" t="s">
        <v>182</v>
      </c>
      <c r="F52" s="23" t="s">
        <v>28</v>
      </c>
      <c r="G52" s="67">
        <v>0</v>
      </c>
      <c r="H52" s="60">
        <v>0</v>
      </c>
      <c r="I52" s="60">
        <v>0</v>
      </c>
    </row>
    <row r="53" spans="1:9" s="11" customFormat="1">
      <c r="A53" s="21" t="s">
        <v>14</v>
      </c>
      <c r="B53" s="21"/>
      <c r="C53" s="15" t="s">
        <v>6</v>
      </c>
      <c r="D53" s="15" t="s">
        <v>40</v>
      </c>
      <c r="E53" s="15"/>
      <c r="F53" s="15"/>
      <c r="G53" s="66">
        <f>G56</f>
        <v>88</v>
      </c>
      <c r="H53" s="66">
        <f>H56</f>
        <v>88</v>
      </c>
      <c r="I53" s="66">
        <f>I56</f>
        <v>88</v>
      </c>
    </row>
    <row r="54" spans="1:9">
      <c r="A54" s="3" t="s">
        <v>14</v>
      </c>
      <c r="B54" s="3"/>
      <c r="C54" s="4" t="s">
        <v>6</v>
      </c>
      <c r="D54" s="4" t="s">
        <v>40</v>
      </c>
      <c r="E54" s="4" t="s">
        <v>44</v>
      </c>
      <c r="F54" s="4"/>
      <c r="G54" s="60"/>
      <c r="H54" s="60"/>
      <c r="I54" s="60"/>
    </row>
    <row r="55" spans="1:9">
      <c r="A55" s="3" t="s">
        <v>45</v>
      </c>
      <c r="B55" s="3"/>
      <c r="C55" s="4" t="s">
        <v>6</v>
      </c>
      <c r="D55" s="4" t="s">
        <v>40</v>
      </c>
      <c r="E55" s="4" t="s">
        <v>46</v>
      </c>
      <c r="F55" s="4"/>
      <c r="G55" s="60"/>
      <c r="H55" s="60"/>
      <c r="I55" s="60"/>
    </row>
    <row r="56" spans="1:9">
      <c r="A56" s="3" t="s">
        <v>41</v>
      </c>
      <c r="B56" s="3"/>
      <c r="C56" s="4" t="s">
        <v>6</v>
      </c>
      <c r="D56" s="4" t="s">
        <v>40</v>
      </c>
      <c r="E56" s="4" t="s">
        <v>46</v>
      </c>
      <c r="F56" s="4" t="s">
        <v>42</v>
      </c>
      <c r="G56" s="60">
        <v>88</v>
      </c>
      <c r="H56" s="60">
        <v>88</v>
      </c>
      <c r="I56" s="60">
        <v>88</v>
      </c>
    </row>
    <row r="57" spans="1:9" s="11" customFormat="1">
      <c r="A57" s="21" t="s">
        <v>15</v>
      </c>
      <c r="B57" s="21"/>
      <c r="C57" s="15" t="s">
        <v>6</v>
      </c>
      <c r="D57" s="15" t="s">
        <v>215</v>
      </c>
      <c r="E57" s="15"/>
      <c r="F57" s="15"/>
      <c r="G57" s="66">
        <f>G60+G63+G66+G71+G72</f>
        <v>9797.4</v>
      </c>
      <c r="H57" s="66">
        <f>H60+H63+H66+H71+H72</f>
        <v>17038.5</v>
      </c>
      <c r="I57" s="66">
        <f>I60+I63+I66+I71+I72</f>
        <v>28289.7</v>
      </c>
    </row>
    <row r="58" spans="1:9">
      <c r="A58" s="3" t="s">
        <v>49</v>
      </c>
      <c r="B58" s="3"/>
      <c r="C58" s="4" t="s">
        <v>6</v>
      </c>
      <c r="D58" s="4" t="s">
        <v>215</v>
      </c>
      <c r="E58" s="4" t="s">
        <v>50</v>
      </c>
      <c r="F58" s="4"/>
      <c r="G58" s="60"/>
      <c r="H58" s="60"/>
      <c r="I58" s="60"/>
    </row>
    <row r="59" spans="1:9">
      <c r="A59" s="3" t="s">
        <v>51</v>
      </c>
      <c r="B59" s="3"/>
      <c r="C59" s="4" t="s">
        <v>6</v>
      </c>
      <c r="D59" s="4" t="s">
        <v>215</v>
      </c>
      <c r="E59" s="4" t="s">
        <v>52</v>
      </c>
      <c r="F59" s="4"/>
      <c r="G59" s="60"/>
      <c r="H59" s="60"/>
      <c r="I59" s="60"/>
    </row>
    <row r="60" spans="1:9">
      <c r="A60" s="3" t="s">
        <v>22</v>
      </c>
      <c r="B60" s="3"/>
      <c r="C60" s="4" t="s">
        <v>6</v>
      </c>
      <c r="D60" s="4" t="s">
        <v>215</v>
      </c>
      <c r="E60" s="4" t="s">
        <v>52</v>
      </c>
      <c r="F60" s="4" t="s">
        <v>28</v>
      </c>
      <c r="G60" s="60">
        <v>1128.9000000000001</v>
      </c>
      <c r="H60" s="60">
        <v>1187.7</v>
      </c>
      <c r="I60" s="60">
        <v>1231.3</v>
      </c>
    </row>
    <row r="61" spans="1:9" ht="31.5">
      <c r="A61" s="32" t="s">
        <v>234</v>
      </c>
      <c r="B61" s="3"/>
      <c r="C61" s="4" t="s">
        <v>6</v>
      </c>
      <c r="D61" s="4" t="s">
        <v>215</v>
      </c>
      <c r="E61" s="4" t="s">
        <v>53</v>
      </c>
      <c r="F61" s="4"/>
      <c r="G61" s="60"/>
      <c r="H61" s="60"/>
      <c r="I61" s="60"/>
    </row>
    <row r="62" spans="1:9">
      <c r="A62" s="45" t="s">
        <v>16</v>
      </c>
      <c r="B62" s="45"/>
      <c r="C62" s="44" t="s">
        <v>6</v>
      </c>
      <c r="D62" s="44" t="s">
        <v>215</v>
      </c>
      <c r="E62" s="44" t="s">
        <v>54</v>
      </c>
      <c r="F62" s="44"/>
      <c r="G62" s="72"/>
      <c r="H62" s="72"/>
      <c r="I62" s="72"/>
    </row>
    <row r="63" spans="1:9" ht="16.5" customHeight="1">
      <c r="A63" s="45" t="s">
        <v>22</v>
      </c>
      <c r="B63" s="45"/>
      <c r="C63" s="44" t="s">
        <v>6</v>
      </c>
      <c r="D63" s="44" t="s">
        <v>215</v>
      </c>
      <c r="E63" s="44" t="s">
        <v>54</v>
      </c>
      <c r="F63" s="44" t="s">
        <v>28</v>
      </c>
      <c r="G63" s="72">
        <v>4298.6000000000004</v>
      </c>
      <c r="H63" s="72">
        <v>1400</v>
      </c>
      <c r="I63" s="72">
        <v>1400</v>
      </c>
    </row>
    <row r="64" spans="1:9" ht="15" customHeight="1">
      <c r="A64" s="3" t="s">
        <v>191</v>
      </c>
      <c r="B64" s="3"/>
      <c r="C64" s="4" t="s">
        <v>6</v>
      </c>
      <c r="D64" s="4" t="s">
        <v>215</v>
      </c>
      <c r="E64" s="4" t="s">
        <v>190</v>
      </c>
      <c r="F64" s="4"/>
      <c r="G64" s="60"/>
      <c r="H64" s="60"/>
      <c r="I64" s="60"/>
    </row>
    <row r="65" spans="1:9" ht="18" customHeight="1">
      <c r="A65" s="3" t="s">
        <v>274</v>
      </c>
      <c r="B65" s="3"/>
      <c r="C65" s="4" t="s">
        <v>6</v>
      </c>
      <c r="D65" s="4" t="s">
        <v>215</v>
      </c>
      <c r="E65" s="4" t="s">
        <v>327</v>
      </c>
      <c r="F65" s="4"/>
      <c r="G65" s="60"/>
      <c r="H65" s="60"/>
      <c r="I65" s="60"/>
    </row>
    <row r="66" spans="1:9" ht="49.5" customHeight="1">
      <c r="A66" s="24" t="s">
        <v>275</v>
      </c>
      <c r="B66" s="48"/>
      <c r="C66" s="4" t="s">
        <v>6</v>
      </c>
      <c r="D66" s="4" t="s">
        <v>215</v>
      </c>
      <c r="E66" s="4" t="s">
        <v>327</v>
      </c>
      <c r="F66" s="4" t="s">
        <v>276</v>
      </c>
      <c r="G66" s="60">
        <v>4369.8999999999996</v>
      </c>
      <c r="H66" s="60">
        <v>3775.9</v>
      </c>
      <c r="I66" s="60">
        <v>3775.9</v>
      </c>
    </row>
    <row r="67" spans="1:9" ht="21" hidden="1" customHeight="1">
      <c r="A67" s="3" t="s">
        <v>148</v>
      </c>
      <c r="B67" s="48"/>
      <c r="C67" s="4" t="s">
        <v>6</v>
      </c>
      <c r="D67" s="4" t="s">
        <v>48</v>
      </c>
      <c r="E67" s="4" t="s">
        <v>147</v>
      </c>
      <c r="F67" s="4"/>
      <c r="G67" s="60"/>
      <c r="H67" s="60"/>
      <c r="I67" s="60"/>
    </row>
    <row r="68" spans="1:9" ht="83.25" hidden="1" customHeight="1">
      <c r="A68" s="57" t="s">
        <v>193</v>
      </c>
      <c r="B68" s="48"/>
      <c r="C68" s="4" t="s">
        <v>6</v>
      </c>
      <c r="D68" s="4" t="s">
        <v>48</v>
      </c>
      <c r="E68" s="4" t="s">
        <v>192</v>
      </c>
      <c r="F68" s="4"/>
      <c r="G68" s="60"/>
      <c r="H68" s="60"/>
      <c r="I68" s="60"/>
    </row>
    <row r="69" spans="1:9" ht="16.5" hidden="1" customHeight="1">
      <c r="A69" s="3" t="s">
        <v>41</v>
      </c>
      <c r="B69" s="48"/>
      <c r="C69" s="4" t="s">
        <v>6</v>
      </c>
      <c r="D69" s="4" t="s">
        <v>48</v>
      </c>
      <c r="E69" s="4" t="s">
        <v>192</v>
      </c>
      <c r="F69" s="4" t="s">
        <v>42</v>
      </c>
      <c r="G69" s="60"/>
      <c r="H69" s="60"/>
      <c r="I69" s="60"/>
    </row>
    <row r="70" spans="1:9" ht="53.25" hidden="1" customHeight="1">
      <c r="A70" s="3" t="s">
        <v>279</v>
      </c>
      <c r="B70" s="48"/>
      <c r="C70" s="4" t="s">
        <v>6</v>
      </c>
      <c r="D70" s="4" t="s">
        <v>215</v>
      </c>
      <c r="E70" s="4" t="s">
        <v>248</v>
      </c>
      <c r="F70" s="4"/>
      <c r="G70" s="60"/>
      <c r="H70" s="60"/>
      <c r="I70" s="60"/>
    </row>
    <row r="71" spans="1:9" ht="20.25" hidden="1" customHeight="1">
      <c r="A71" s="3" t="s">
        <v>278</v>
      </c>
      <c r="B71" s="48"/>
      <c r="C71" s="4" t="s">
        <v>6</v>
      </c>
      <c r="D71" s="4" t="s">
        <v>215</v>
      </c>
      <c r="E71" s="4" t="s">
        <v>248</v>
      </c>
      <c r="F71" s="4" t="s">
        <v>61</v>
      </c>
      <c r="G71" s="60"/>
      <c r="H71" s="60"/>
      <c r="I71" s="60"/>
    </row>
    <row r="72" spans="1:9" ht="16.5" customHeight="1">
      <c r="A72" s="3" t="s">
        <v>307</v>
      </c>
      <c r="B72" s="48"/>
      <c r="C72" s="4" t="s">
        <v>6</v>
      </c>
      <c r="D72" s="4" t="s">
        <v>215</v>
      </c>
      <c r="E72" s="4" t="s">
        <v>306</v>
      </c>
      <c r="F72" s="4"/>
      <c r="G72" s="60"/>
      <c r="H72" s="60">
        <v>10674.9</v>
      </c>
      <c r="I72" s="60">
        <v>21882.5</v>
      </c>
    </row>
    <row r="73" spans="1:9" s="18" customFormat="1" ht="40.5" hidden="1">
      <c r="A73" s="19" t="s">
        <v>47</v>
      </c>
      <c r="B73" s="19"/>
      <c r="C73" s="22" t="s">
        <v>9</v>
      </c>
      <c r="D73" s="22" t="s">
        <v>213</v>
      </c>
      <c r="E73" s="22"/>
      <c r="F73" s="22"/>
      <c r="G73" s="65">
        <f>G80</f>
        <v>0</v>
      </c>
      <c r="H73" s="65">
        <f>H80</f>
        <v>0</v>
      </c>
      <c r="I73" s="65">
        <f>I80</f>
        <v>0</v>
      </c>
    </row>
    <row r="74" spans="1:9" hidden="1">
      <c r="A74" s="21" t="s">
        <v>8</v>
      </c>
      <c r="B74" s="21"/>
      <c r="C74" s="15" t="s">
        <v>9</v>
      </c>
      <c r="D74" s="15" t="s">
        <v>7</v>
      </c>
      <c r="E74" s="15"/>
      <c r="F74" s="15"/>
      <c r="G74" s="66">
        <v>0</v>
      </c>
      <c r="H74" s="66">
        <f>H79+H76</f>
        <v>0</v>
      </c>
      <c r="I74" s="66">
        <f>I79+I76</f>
        <v>0</v>
      </c>
    </row>
    <row r="75" spans="1:9" hidden="1">
      <c r="A75" s="3" t="s">
        <v>183</v>
      </c>
      <c r="B75" s="3"/>
      <c r="C75" s="4" t="s">
        <v>9</v>
      </c>
      <c r="D75" s="4" t="s">
        <v>7</v>
      </c>
      <c r="E75" s="4" t="s">
        <v>184</v>
      </c>
      <c r="F75" s="4"/>
      <c r="G75" s="60"/>
      <c r="H75" s="60"/>
      <c r="I75" s="75"/>
    </row>
    <row r="76" spans="1:9" ht="31.5" hidden="1">
      <c r="A76" s="3" t="s">
        <v>185</v>
      </c>
      <c r="B76" s="3"/>
      <c r="C76" s="4" t="s">
        <v>9</v>
      </c>
      <c r="D76" s="4" t="s">
        <v>7</v>
      </c>
      <c r="E76" s="44" t="s">
        <v>186</v>
      </c>
      <c r="F76" s="44" t="s">
        <v>187</v>
      </c>
      <c r="G76" s="60"/>
      <c r="H76" s="60"/>
      <c r="I76" s="75"/>
    </row>
    <row r="77" spans="1:9" hidden="1">
      <c r="A77" s="3" t="s">
        <v>76</v>
      </c>
      <c r="B77" s="3"/>
      <c r="C77" s="4" t="s">
        <v>9</v>
      </c>
      <c r="D77" s="4" t="s">
        <v>7</v>
      </c>
      <c r="E77" s="4" t="s">
        <v>56</v>
      </c>
      <c r="F77" s="4"/>
      <c r="G77" s="60"/>
      <c r="H77" s="60"/>
      <c r="I77" s="75"/>
    </row>
    <row r="78" spans="1:9" ht="47.25" hidden="1">
      <c r="A78" s="3" t="s">
        <v>55</v>
      </c>
      <c r="B78" s="3"/>
      <c r="C78" s="4" t="s">
        <v>9</v>
      </c>
      <c r="D78" s="4" t="s">
        <v>7</v>
      </c>
      <c r="E78" s="4" t="s">
        <v>56</v>
      </c>
      <c r="F78" s="4"/>
      <c r="G78" s="60"/>
      <c r="H78" s="60"/>
      <c r="I78" s="75"/>
    </row>
    <row r="79" spans="1:9" hidden="1">
      <c r="A79" s="2" t="s">
        <v>25</v>
      </c>
      <c r="B79" s="2"/>
      <c r="C79" s="4" t="s">
        <v>9</v>
      </c>
      <c r="D79" s="4" t="s">
        <v>7</v>
      </c>
      <c r="E79" s="4" t="s">
        <v>56</v>
      </c>
      <c r="F79" s="4" t="s">
        <v>57</v>
      </c>
      <c r="G79" s="60"/>
      <c r="H79" s="60"/>
      <c r="I79" s="75"/>
    </row>
    <row r="80" spans="1:9" ht="47.25" hidden="1">
      <c r="A80" s="51" t="s">
        <v>167</v>
      </c>
      <c r="B80" s="49"/>
      <c r="C80" s="53" t="s">
        <v>9</v>
      </c>
      <c r="D80" s="53" t="s">
        <v>92</v>
      </c>
      <c r="E80" s="50"/>
      <c r="F80" s="50"/>
      <c r="G80" s="82">
        <f>G83+G86</f>
        <v>0</v>
      </c>
      <c r="H80" s="82">
        <f>H83+H86</f>
        <v>0</v>
      </c>
      <c r="I80" s="82">
        <f>I83+I86</f>
        <v>0</v>
      </c>
    </row>
    <row r="81" spans="1:9" ht="31.5" hidden="1">
      <c r="A81" s="52" t="s">
        <v>252</v>
      </c>
      <c r="B81" s="2"/>
      <c r="C81" s="4" t="s">
        <v>9</v>
      </c>
      <c r="D81" s="4" t="s">
        <v>92</v>
      </c>
      <c r="E81" s="4" t="s">
        <v>251</v>
      </c>
      <c r="F81" s="4"/>
      <c r="G81" s="60"/>
      <c r="H81" s="60"/>
      <c r="I81" s="60"/>
    </row>
    <row r="82" spans="1:9" ht="47.25" hidden="1">
      <c r="A82" s="52" t="s">
        <v>168</v>
      </c>
      <c r="B82" s="2"/>
      <c r="C82" s="4" t="s">
        <v>9</v>
      </c>
      <c r="D82" s="4" t="s">
        <v>92</v>
      </c>
      <c r="E82" s="4" t="s">
        <v>169</v>
      </c>
      <c r="F82" s="4"/>
      <c r="G82" s="60"/>
      <c r="H82" s="60"/>
      <c r="I82" s="60"/>
    </row>
    <row r="83" spans="1:9" hidden="1">
      <c r="A83" s="3" t="s">
        <v>22</v>
      </c>
      <c r="B83" s="2"/>
      <c r="C83" s="4" t="s">
        <v>9</v>
      </c>
      <c r="D83" s="4" t="s">
        <v>92</v>
      </c>
      <c r="E83" s="4" t="s">
        <v>169</v>
      </c>
      <c r="F83" s="4" t="s">
        <v>28</v>
      </c>
      <c r="G83" s="60"/>
      <c r="H83" s="60"/>
      <c r="I83" s="60"/>
    </row>
    <row r="84" spans="1:9" hidden="1">
      <c r="A84" s="3" t="s">
        <v>245</v>
      </c>
      <c r="B84" s="2"/>
      <c r="C84" s="4" t="s">
        <v>9</v>
      </c>
      <c r="D84" s="4" t="s">
        <v>92</v>
      </c>
      <c r="E84" s="4" t="s">
        <v>246</v>
      </c>
      <c r="F84" s="4"/>
      <c r="G84" s="60"/>
      <c r="H84" s="60"/>
      <c r="I84" s="60"/>
    </row>
    <row r="85" spans="1:9" ht="31.5" hidden="1">
      <c r="A85" s="3" t="s">
        <v>244</v>
      </c>
      <c r="B85" s="2"/>
      <c r="C85" s="4" t="s">
        <v>9</v>
      </c>
      <c r="D85" s="4" t="s">
        <v>92</v>
      </c>
      <c r="E85" s="4" t="s">
        <v>243</v>
      </c>
      <c r="F85" s="4"/>
      <c r="G85" s="60"/>
      <c r="H85" s="60"/>
      <c r="I85" s="60"/>
    </row>
    <row r="86" spans="1:9" hidden="1">
      <c r="A86" s="3" t="s">
        <v>22</v>
      </c>
      <c r="B86" s="2"/>
      <c r="C86" s="4" t="s">
        <v>9</v>
      </c>
      <c r="D86" s="4" t="s">
        <v>92</v>
      </c>
      <c r="E86" s="4" t="s">
        <v>243</v>
      </c>
      <c r="F86" s="4" t="s">
        <v>28</v>
      </c>
      <c r="G86" s="60"/>
      <c r="H86" s="60"/>
      <c r="I86" s="60"/>
    </row>
    <row r="87" spans="1:9" s="5" customFormat="1" ht="20.25">
      <c r="A87" s="19" t="s">
        <v>17</v>
      </c>
      <c r="B87" s="19"/>
      <c r="C87" s="22" t="s">
        <v>36</v>
      </c>
      <c r="D87" s="22" t="s">
        <v>213</v>
      </c>
      <c r="E87" s="22"/>
      <c r="F87" s="22"/>
      <c r="G87" s="65">
        <f>G88+G96+G101+G106</f>
        <v>4010</v>
      </c>
      <c r="H87" s="65">
        <f>H88+H96+H101+H106</f>
        <v>950</v>
      </c>
      <c r="I87" s="65">
        <f>I88+I96+I101+I106</f>
        <v>950</v>
      </c>
    </row>
    <row r="88" spans="1:9" s="11" customFormat="1">
      <c r="A88" s="21" t="s">
        <v>18</v>
      </c>
      <c r="B88" s="21"/>
      <c r="C88" s="15" t="s">
        <v>36</v>
      </c>
      <c r="D88" s="15" t="s">
        <v>58</v>
      </c>
      <c r="E88" s="15"/>
      <c r="F88" s="15"/>
      <c r="G88" s="66">
        <f>G91+G92</f>
        <v>600</v>
      </c>
      <c r="H88" s="66">
        <f>H91+H92</f>
        <v>600</v>
      </c>
      <c r="I88" s="66">
        <f>I91+I92</f>
        <v>600</v>
      </c>
    </row>
    <row r="89" spans="1:9">
      <c r="A89" s="3" t="s">
        <v>206</v>
      </c>
      <c r="B89" s="3"/>
      <c r="C89" s="4" t="s">
        <v>36</v>
      </c>
      <c r="D89" s="4" t="s">
        <v>58</v>
      </c>
      <c r="E89" s="4" t="s">
        <v>56</v>
      </c>
      <c r="F89" s="4"/>
      <c r="G89" s="60"/>
      <c r="H89" s="60"/>
      <c r="I89" s="60"/>
    </row>
    <row r="90" spans="1:9" ht="17.25" customHeight="1">
      <c r="A90" s="3" t="s">
        <v>19</v>
      </c>
      <c r="B90" s="3"/>
      <c r="C90" s="4" t="s">
        <v>36</v>
      </c>
      <c r="D90" s="4" t="s">
        <v>58</v>
      </c>
      <c r="E90" s="4" t="s">
        <v>223</v>
      </c>
      <c r="F90" s="4"/>
      <c r="G90" s="60"/>
      <c r="H90" s="60"/>
      <c r="I90" s="60"/>
    </row>
    <row r="91" spans="1:9">
      <c r="A91" s="3" t="s">
        <v>20</v>
      </c>
      <c r="B91" s="3"/>
      <c r="C91" s="4" t="s">
        <v>36</v>
      </c>
      <c r="D91" s="4" t="s">
        <v>58</v>
      </c>
      <c r="E91" s="4" t="s">
        <v>223</v>
      </c>
      <c r="F91" s="4" t="s">
        <v>59</v>
      </c>
      <c r="G91" s="60">
        <v>400</v>
      </c>
      <c r="H91" s="60">
        <v>400</v>
      </c>
      <c r="I91" s="60">
        <v>400</v>
      </c>
    </row>
    <row r="92" spans="1:9">
      <c r="A92" s="3" t="s">
        <v>22</v>
      </c>
      <c r="B92" s="3"/>
      <c r="C92" s="4" t="s">
        <v>36</v>
      </c>
      <c r="D92" s="4" t="s">
        <v>58</v>
      </c>
      <c r="E92" s="4" t="s">
        <v>223</v>
      </c>
      <c r="F92" s="4" t="s">
        <v>28</v>
      </c>
      <c r="G92" s="60">
        <v>200</v>
      </c>
      <c r="H92" s="60">
        <v>200</v>
      </c>
      <c r="I92" s="60">
        <v>200</v>
      </c>
    </row>
    <row r="93" spans="1:9" hidden="1">
      <c r="A93" s="3" t="s">
        <v>148</v>
      </c>
      <c r="B93" s="3"/>
      <c r="C93" s="4" t="s">
        <v>36</v>
      </c>
      <c r="D93" s="4" t="s">
        <v>58</v>
      </c>
      <c r="E93" s="4" t="s">
        <v>147</v>
      </c>
      <c r="F93" s="4"/>
      <c r="G93" s="60"/>
      <c r="H93" s="60"/>
      <c r="I93" s="60"/>
    </row>
    <row r="94" spans="1:9" ht="31.5" hidden="1">
      <c r="A94" s="3" t="s">
        <v>262</v>
      </c>
      <c r="B94" s="3"/>
      <c r="C94" s="4" t="s">
        <v>36</v>
      </c>
      <c r="D94" s="4" t="s">
        <v>58</v>
      </c>
      <c r="E94" s="4" t="s">
        <v>261</v>
      </c>
      <c r="F94" s="4"/>
      <c r="G94" s="60"/>
      <c r="H94" s="60"/>
      <c r="I94" s="60"/>
    </row>
    <row r="95" spans="1:9" ht="31.5" hidden="1">
      <c r="A95" s="80" t="s">
        <v>150</v>
      </c>
      <c r="B95" s="3"/>
      <c r="C95" s="4" t="s">
        <v>36</v>
      </c>
      <c r="D95" s="4" t="s">
        <v>58</v>
      </c>
      <c r="E95" s="4" t="s">
        <v>261</v>
      </c>
      <c r="F95" s="4" t="s">
        <v>224</v>
      </c>
      <c r="G95" s="60"/>
      <c r="H95" s="60"/>
      <c r="I95" s="60"/>
    </row>
    <row r="96" spans="1:9">
      <c r="A96" s="21" t="s">
        <v>225</v>
      </c>
      <c r="B96" s="21"/>
      <c r="C96" s="15" t="s">
        <v>36</v>
      </c>
      <c r="D96" s="15" t="s">
        <v>60</v>
      </c>
      <c r="E96" s="15"/>
      <c r="F96" s="15"/>
      <c r="G96" s="66">
        <f>G100</f>
        <v>160</v>
      </c>
      <c r="H96" s="66">
        <f>H100</f>
        <v>0</v>
      </c>
      <c r="I96" s="66">
        <f>I100</f>
        <v>0</v>
      </c>
    </row>
    <row r="97" spans="1:9">
      <c r="A97" s="86" t="s">
        <v>149</v>
      </c>
      <c r="B97" s="45"/>
      <c r="C97" s="44" t="s">
        <v>36</v>
      </c>
      <c r="D97" s="44" t="s">
        <v>60</v>
      </c>
      <c r="E97" s="33" t="s">
        <v>84</v>
      </c>
      <c r="F97" s="43"/>
      <c r="G97" s="71"/>
      <c r="H97" s="71"/>
      <c r="I97" s="71"/>
    </row>
    <row r="98" spans="1:9">
      <c r="A98" s="80" t="s">
        <v>138</v>
      </c>
      <c r="B98" s="24"/>
      <c r="C98" s="44" t="s">
        <v>36</v>
      </c>
      <c r="D98" s="44" t="s">
        <v>60</v>
      </c>
      <c r="E98" s="33" t="s">
        <v>139</v>
      </c>
      <c r="F98" s="43"/>
      <c r="G98" s="69"/>
      <c r="H98" s="71"/>
      <c r="I98" s="71"/>
    </row>
    <row r="99" spans="1:9" ht="94.5">
      <c r="A99" s="80" t="s">
        <v>188</v>
      </c>
      <c r="B99" s="24"/>
      <c r="C99" s="44" t="s">
        <v>36</v>
      </c>
      <c r="D99" s="44" t="s">
        <v>60</v>
      </c>
      <c r="E99" s="33" t="s">
        <v>189</v>
      </c>
      <c r="F99" s="43"/>
      <c r="G99" s="69"/>
      <c r="H99" s="71"/>
      <c r="I99" s="71"/>
    </row>
    <row r="100" spans="1:9" ht="31.5">
      <c r="A100" s="80" t="s">
        <v>150</v>
      </c>
      <c r="B100" s="24"/>
      <c r="C100" s="44" t="s">
        <v>36</v>
      </c>
      <c r="D100" s="44" t="s">
        <v>60</v>
      </c>
      <c r="E100" s="33" t="s">
        <v>189</v>
      </c>
      <c r="F100" s="44" t="s">
        <v>224</v>
      </c>
      <c r="G100" s="69">
        <v>160</v>
      </c>
      <c r="H100" s="72">
        <v>0</v>
      </c>
      <c r="I100" s="72">
        <v>0</v>
      </c>
    </row>
    <row r="101" spans="1:9">
      <c r="A101" s="21" t="s">
        <v>308</v>
      </c>
      <c r="B101" s="21"/>
      <c r="C101" s="15" t="s">
        <v>36</v>
      </c>
      <c r="D101" s="15" t="s">
        <v>92</v>
      </c>
      <c r="E101" s="15"/>
      <c r="F101" s="15"/>
      <c r="G101" s="66">
        <f>G105</f>
        <v>2500</v>
      </c>
      <c r="H101" s="66">
        <f>H105</f>
        <v>0</v>
      </c>
      <c r="I101" s="66">
        <f>I105</f>
        <v>0</v>
      </c>
    </row>
    <row r="102" spans="1:9">
      <c r="A102" s="80" t="s">
        <v>149</v>
      </c>
      <c r="B102" s="24"/>
      <c r="C102" s="44" t="s">
        <v>36</v>
      </c>
      <c r="D102" s="44" t="s">
        <v>92</v>
      </c>
      <c r="E102" s="33" t="s">
        <v>84</v>
      </c>
      <c r="F102" s="44"/>
      <c r="G102" s="69"/>
      <c r="H102" s="72"/>
      <c r="I102" s="72"/>
    </row>
    <row r="103" spans="1:9">
      <c r="A103" s="80" t="s">
        <v>138</v>
      </c>
      <c r="B103" s="24"/>
      <c r="C103" s="44" t="s">
        <v>36</v>
      </c>
      <c r="D103" s="44" t="s">
        <v>92</v>
      </c>
      <c r="E103" s="33" t="s">
        <v>139</v>
      </c>
      <c r="F103" s="44"/>
      <c r="G103" s="69"/>
      <c r="H103" s="72"/>
      <c r="I103" s="72"/>
    </row>
    <row r="104" spans="1:9" ht="94.5">
      <c r="A104" s="80" t="s">
        <v>188</v>
      </c>
      <c r="B104" s="24"/>
      <c r="C104" s="44" t="s">
        <v>36</v>
      </c>
      <c r="D104" s="44" t="s">
        <v>92</v>
      </c>
      <c r="E104" s="33" t="s">
        <v>189</v>
      </c>
      <c r="F104" s="44"/>
      <c r="G104" s="69"/>
      <c r="H104" s="72"/>
      <c r="I104" s="72"/>
    </row>
    <row r="105" spans="1:9" ht="31.5">
      <c r="A105" s="80" t="s">
        <v>150</v>
      </c>
      <c r="B105" s="24"/>
      <c r="C105" s="44" t="s">
        <v>36</v>
      </c>
      <c r="D105" s="44" t="s">
        <v>92</v>
      </c>
      <c r="E105" s="33" t="s">
        <v>189</v>
      </c>
      <c r="F105" s="44" t="s">
        <v>224</v>
      </c>
      <c r="G105" s="69">
        <v>2500</v>
      </c>
      <c r="H105" s="72">
        <v>0</v>
      </c>
      <c r="I105" s="72">
        <v>0</v>
      </c>
    </row>
    <row r="106" spans="1:9" s="11" customFormat="1">
      <c r="A106" s="21" t="s">
        <v>21</v>
      </c>
      <c r="B106" s="21"/>
      <c r="C106" s="15" t="s">
        <v>36</v>
      </c>
      <c r="D106" s="15" t="s">
        <v>43</v>
      </c>
      <c r="E106" s="15"/>
      <c r="F106" s="15"/>
      <c r="G106" s="66">
        <f>G109+G112+G113</f>
        <v>750</v>
      </c>
      <c r="H106" s="66">
        <f>H109+H112+H113</f>
        <v>350</v>
      </c>
      <c r="I106" s="66">
        <f>I109+I112+I113</f>
        <v>350</v>
      </c>
    </row>
    <row r="107" spans="1:9" s="11" customFormat="1" ht="31.5">
      <c r="A107" s="24" t="s">
        <v>62</v>
      </c>
      <c r="B107" s="24"/>
      <c r="C107" s="23" t="s">
        <v>36</v>
      </c>
      <c r="D107" s="23" t="s">
        <v>43</v>
      </c>
      <c r="E107" s="23" t="s">
        <v>63</v>
      </c>
      <c r="F107" s="23"/>
      <c r="G107" s="69"/>
      <c r="H107" s="69"/>
      <c r="I107" s="69"/>
    </row>
    <row r="108" spans="1:9" s="11" customFormat="1" ht="31.5">
      <c r="A108" s="24" t="s">
        <v>310</v>
      </c>
      <c r="B108" s="24"/>
      <c r="C108" s="23" t="s">
        <v>36</v>
      </c>
      <c r="D108" s="23" t="s">
        <v>43</v>
      </c>
      <c r="E108" s="23" t="s">
        <v>309</v>
      </c>
      <c r="F108" s="23"/>
      <c r="G108" s="69"/>
      <c r="H108" s="69"/>
      <c r="I108" s="69"/>
    </row>
    <row r="109" spans="1:9" s="11" customFormat="1">
      <c r="A109" s="3" t="s">
        <v>22</v>
      </c>
      <c r="B109" s="3"/>
      <c r="C109" s="23" t="s">
        <v>36</v>
      </c>
      <c r="D109" s="23" t="s">
        <v>43</v>
      </c>
      <c r="E109" s="23" t="s">
        <v>63</v>
      </c>
      <c r="F109" s="23" t="s">
        <v>28</v>
      </c>
      <c r="G109" s="69">
        <v>350</v>
      </c>
      <c r="H109" s="69">
        <v>350</v>
      </c>
      <c r="I109" s="69">
        <v>350</v>
      </c>
    </row>
    <row r="110" spans="1:9">
      <c r="A110" s="3" t="s">
        <v>206</v>
      </c>
      <c r="B110" s="2"/>
      <c r="C110" s="4" t="s">
        <v>36</v>
      </c>
      <c r="D110" s="4" t="s">
        <v>43</v>
      </c>
      <c r="E110" s="4" t="s">
        <v>56</v>
      </c>
      <c r="F110" s="4"/>
      <c r="G110" s="60"/>
      <c r="H110" s="69"/>
      <c r="I110" s="69"/>
    </row>
    <row r="111" spans="1:9" ht="47.25">
      <c r="A111" s="52" t="s">
        <v>205</v>
      </c>
      <c r="B111" s="3"/>
      <c r="C111" s="4" t="s">
        <v>36</v>
      </c>
      <c r="D111" s="4" t="s">
        <v>43</v>
      </c>
      <c r="E111" s="4" t="s">
        <v>207</v>
      </c>
      <c r="F111" s="4"/>
      <c r="G111" s="60"/>
      <c r="H111" s="69"/>
      <c r="I111" s="69"/>
    </row>
    <row r="112" spans="1:9">
      <c r="A112" s="3" t="s">
        <v>20</v>
      </c>
      <c r="B112" s="3"/>
      <c r="C112" s="4" t="s">
        <v>36</v>
      </c>
      <c r="D112" s="4" t="s">
        <v>43</v>
      </c>
      <c r="E112" s="4" t="s">
        <v>207</v>
      </c>
      <c r="F112" s="4" t="s">
        <v>59</v>
      </c>
      <c r="G112" s="60">
        <v>330</v>
      </c>
      <c r="H112" s="69">
        <v>0</v>
      </c>
      <c r="I112" s="69">
        <v>0</v>
      </c>
    </row>
    <row r="113" spans="1:9">
      <c r="A113" s="59" t="s">
        <v>22</v>
      </c>
      <c r="B113" s="3"/>
      <c r="C113" s="4" t="s">
        <v>36</v>
      </c>
      <c r="D113" s="4" t="s">
        <v>43</v>
      </c>
      <c r="E113" s="4" t="s">
        <v>207</v>
      </c>
      <c r="F113" s="4" t="s">
        <v>28</v>
      </c>
      <c r="G113" s="60">
        <v>70</v>
      </c>
      <c r="H113" s="69">
        <v>0</v>
      </c>
      <c r="I113" s="69">
        <v>0</v>
      </c>
    </row>
    <row r="114" spans="1:9" hidden="1">
      <c r="A114" s="3" t="s">
        <v>148</v>
      </c>
      <c r="B114" s="3"/>
      <c r="C114" s="4" t="s">
        <v>36</v>
      </c>
      <c r="D114" s="4" t="s">
        <v>43</v>
      </c>
      <c r="E114" s="4" t="s">
        <v>147</v>
      </c>
      <c r="F114" s="4"/>
      <c r="G114" s="60"/>
      <c r="H114" s="69"/>
      <c r="I114" s="69"/>
    </row>
    <row r="115" spans="1:9" ht="48" hidden="1" customHeight="1">
      <c r="A115" s="3" t="s">
        <v>194</v>
      </c>
      <c r="B115" s="3"/>
      <c r="C115" s="4" t="s">
        <v>36</v>
      </c>
      <c r="D115" s="4" t="s">
        <v>43</v>
      </c>
      <c r="E115" s="4" t="s">
        <v>195</v>
      </c>
      <c r="F115" s="4"/>
      <c r="G115" s="60"/>
      <c r="H115" s="69"/>
      <c r="I115" s="69"/>
    </row>
    <row r="116" spans="1:9" hidden="1">
      <c r="A116" s="3" t="s">
        <v>41</v>
      </c>
      <c r="B116" s="3"/>
      <c r="C116" s="4" t="s">
        <v>36</v>
      </c>
      <c r="D116" s="4" t="s">
        <v>43</v>
      </c>
      <c r="E116" s="4" t="s">
        <v>195</v>
      </c>
      <c r="F116" s="4" t="s">
        <v>42</v>
      </c>
      <c r="G116" s="60">
        <v>0</v>
      </c>
      <c r="H116" s="69">
        <v>0</v>
      </c>
      <c r="I116" s="69">
        <f>SUM(G116:H116)</f>
        <v>0</v>
      </c>
    </row>
    <row r="117" spans="1:9" s="5" customFormat="1" ht="20.25">
      <c r="A117" s="19" t="s">
        <v>23</v>
      </c>
      <c r="B117" s="19"/>
      <c r="C117" s="22" t="s">
        <v>58</v>
      </c>
      <c r="D117" s="22" t="s">
        <v>213</v>
      </c>
      <c r="E117" s="20"/>
      <c r="F117" s="20"/>
      <c r="G117" s="76">
        <f>G118</f>
        <v>1000</v>
      </c>
      <c r="H117" s="76">
        <f>H118</f>
        <v>0</v>
      </c>
      <c r="I117" s="76">
        <f>I118</f>
        <v>0</v>
      </c>
    </row>
    <row r="118" spans="1:9" s="11" customFormat="1">
      <c r="A118" s="21" t="s">
        <v>26</v>
      </c>
      <c r="B118" s="21"/>
      <c r="C118" s="15" t="s">
        <v>58</v>
      </c>
      <c r="D118" s="15" t="s">
        <v>7</v>
      </c>
      <c r="E118" s="15"/>
      <c r="F118" s="15"/>
      <c r="G118" s="66">
        <f>G123</f>
        <v>1000</v>
      </c>
      <c r="H118" s="66">
        <f>H123</f>
        <v>0</v>
      </c>
      <c r="I118" s="66">
        <f>I123</f>
        <v>0</v>
      </c>
    </row>
    <row r="119" spans="1:9" s="11" customFormat="1">
      <c r="A119" s="86" t="s">
        <v>149</v>
      </c>
      <c r="B119" s="42"/>
      <c r="C119" s="44" t="s">
        <v>58</v>
      </c>
      <c r="D119" s="44" t="s">
        <v>7</v>
      </c>
      <c r="E119" s="33" t="s">
        <v>84</v>
      </c>
      <c r="F119" s="43"/>
      <c r="G119" s="71"/>
      <c r="H119" s="71"/>
      <c r="I119" s="71"/>
    </row>
    <row r="120" spans="1:9">
      <c r="A120" s="3" t="s">
        <v>148</v>
      </c>
      <c r="B120" s="3"/>
      <c r="C120" s="4" t="s">
        <v>58</v>
      </c>
      <c r="D120" s="4" t="s">
        <v>7</v>
      </c>
      <c r="E120" s="4" t="s">
        <v>147</v>
      </c>
      <c r="F120" s="4"/>
      <c r="G120" s="60"/>
      <c r="H120" s="60"/>
      <c r="I120" s="60"/>
    </row>
    <row r="121" spans="1:9" ht="31.5">
      <c r="A121" s="3" t="s">
        <v>265</v>
      </c>
      <c r="B121" s="3"/>
      <c r="C121" s="4" t="s">
        <v>58</v>
      </c>
      <c r="D121" s="4" t="s">
        <v>7</v>
      </c>
      <c r="E121" s="4" t="s">
        <v>264</v>
      </c>
      <c r="F121" s="4"/>
      <c r="G121" s="60"/>
      <c r="H121" s="60"/>
      <c r="I121" s="60"/>
    </row>
    <row r="122" spans="1:9" ht="31.5">
      <c r="A122" s="3" t="s">
        <v>266</v>
      </c>
      <c r="B122" s="3"/>
      <c r="C122" s="4" t="s">
        <v>58</v>
      </c>
      <c r="D122" s="4" t="s">
        <v>7</v>
      </c>
      <c r="E122" s="4" t="s">
        <v>263</v>
      </c>
      <c r="F122" s="4"/>
      <c r="G122" s="60"/>
      <c r="H122" s="60"/>
      <c r="I122" s="60"/>
    </row>
    <row r="123" spans="1:9" ht="31.5">
      <c r="A123" s="80" t="s">
        <v>150</v>
      </c>
      <c r="B123" s="3"/>
      <c r="C123" s="4" t="s">
        <v>58</v>
      </c>
      <c r="D123" s="4" t="s">
        <v>7</v>
      </c>
      <c r="E123" s="4" t="s">
        <v>263</v>
      </c>
      <c r="F123" s="4" t="s">
        <v>224</v>
      </c>
      <c r="G123" s="60">
        <v>1000</v>
      </c>
      <c r="H123" s="60">
        <v>0</v>
      </c>
      <c r="I123" s="60">
        <v>0</v>
      </c>
    </row>
    <row r="124" spans="1:9" hidden="1">
      <c r="A124" s="21" t="s">
        <v>208</v>
      </c>
      <c r="B124" s="54"/>
      <c r="C124" s="15" t="s">
        <v>58</v>
      </c>
      <c r="D124" s="15" t="s">
        <v>9</v>
      </c>
      <c r="E124" s="35"/>
      <c r="F124" s="35"/>
      <c r="G124" s="66">
        <v>0</v>
      </c>
      <c r="H124" s="66">
        <f>H128</f>
        <v>0</v>
      </c>
      <c r="I124" s="66">
        <f>I128</f>
        <v>0</v>
      </c>
    </row>
    <row r="125" spans="1:9" hidden="1">
      <c r="A125" s="31" t="s">
        <v>149</v>
      </c>
      <c r="B125" s="45"/>
      <c r="C125" s="44" t="s">
        <v>58</v>
      </c>
      <c r="D125" s="44" t="s">
        <v>9</v>
      </c>
      <c r="E125" s="33" t="s">
        <v>84</v>
      </c>
      <c r="F125" s="43"/>
      <c r="G125" s="71"/>
      <c r="H125" s="71"/>
      <c r="I125" s="71"/>
    </row>
    <row r="126" spans="1:9" hidden="1">
      <c r="A126" s="6" t="s">
        <v>138</v>
      </c>
      <c r="B126" s="24"/>
      <c r="C126" s="44" t="s">
        <v>58</v>
      </c>
      <c r="D126" s="44" t="s">
        <v>9</v>
      </c>
      <c r="E126" s="33" t="s">
        <v>139</v>
      </c>
      <c r="F126" s="43"/>
      <c r="G126" s="69"/>
      <c r="H126" s="71"/>
      <c r="I126" s="71"/>
    </row>
    <row r="127" spans="1:9" ht="75" hidden="1">
      <c r="A127" s="6" t="s">
        <v>188</v>
      </c>
      <c r="B127" s="24"/>
      <c r="C127" s="44" t="s">
        <v>58</v>
      </c>
      <c r="D127" s="44" t="s">
        <v>9</v>
      </c>
      <c r="E127" s="33" t="s">
        <v>189</v>
      </c>
      <c r="F127" s="43"/>
      <c r="G127" s="69"/>
      <c r="H127" s="71"/>
      <c r="I127" s="71"/>
    </row>
    <row r="128" spans="1:9" ht="30" hidden="1">
      <c r="A128" s="6" t="s">
        <v>150</v>
      </c>
      <c r="B128" s="24"/>
      <c r="C128" s="44" t="s">
        <v>58</v>
      </c>
      <c r="D128" s="44" t="s">
        <v>9</v>
      </c>
      <c r="E128" s="33" t="s">
        <v>189</v>
      </c>
      <c r="F128" s="44" t="s">
        <v>224</v>
      </c>
      <c r="G128" s="69"/>
      <c r="H128" s="72"/>
      <c r="I128" s="71"/>
    </row>
    <row r="129" spans="1:9" ht="20.25">
      <c r="A129" s="19" t="s">
        <v>67</v>
      </c>
      <c r="B129" s="19"/>
      <c r="C129" s="22" t="s">
        <v>38</v>
      </c>
      <c r="D129" s="22" t="s">
        <v>213</v>
      </c>
      <c r="E129" s="25"/>
      <c r="F129" s="20"/>
      <c r="G129" s="65">
        <f>G130</f>
        <v>400</v>
      </c>
      <c r="H129" s="65">
        <f>H130</f>
        <v>400</v>
      </c>
      <c r="I129" s="65">
        <f>I130</f>
        <v>400</v>
      </c>
    </row>
    <row r="130" spans="1:9" s="5" customFormat="1" ht="31.5">
      <c r="A130" s="21" t="s">
        <v>68</v>
      </c>
      <c r="B130" s="21"/>
      <c r="C130" s="15" t="s">
        <v>38</v>
      </c>
      <c r="D130" s="15" t="s">
        <v>9</v>
      </c>
      <c r="E130" s="15"/>
      <c r="F130" s="15"/>
      <c r="G130" s="66">
        <f>G133</f>
        <v>400</v>
      </c>
      <c r="H130" s="66">
        <f>H133</f>
        <v>400</v>
      </c>
      <c r="I130" s="66">
        <f>I133</f>
        <v>400</v>
      </c>
    </row>
    <row r="131" spans="1:9">
      <c r="A131" s="3" t="s">
        <v>206</v>
      </c>
      <c r="B131" s="3"/>
      <c r="C131" s="4" t="s">
        <v>38</v>
      </c>
      <c r="D131" s="4" t="s">
        <v>9</v>
      </c>
      <c r="E131" s="4" t="s">
        <v>56</v>
      </c>
      <c r="F131" s="4"/>
      <c r="G131" s="60"/>
      <c r="H131" s="60"/>
      <c r="I131" s="60"/>
    </row>
    <row r="132" spans="1:9" ht="56.25" customHeight="1">
      <c r="A132" s="3" t="s">
        <v>311</v>
      </c>
      <c r="B132" s="3"/>
      <c r="C132" s="4" t="s">
        <v>38</v>
      </c>
      <c r="D132" s="4" t="s">
        <v>9</v>
      </c>
      <c r="E132" s="4" t="s">
        <v>232</v>
      </c>
      <c r="F132" s="4"/>
      <c r="G132" s="60"/>
      <c r="H132" s="60"/>
      <c r="I132" s="60"/>
    </row>
    <row r="133" spans="1:9">
      <c r="A133" s="3" t="s">
        <v>22</v>
      </c>
      <c r="B133" s="3"/>
      <c r="C133" s="4" t="s">
        <v>38</v>
      </c>
      <c r="D133" s="4" t="s">
        <v>9</v>
      </c>
      <c r="E133" s="4" t="s">
        <v>232</v>
      </c>
      <c r="F133" s="4" t="s">
        <v>28</v>
      </c>
      <c r="G133" s="60">
        <v>400</v>
      </c>
      <c r="H133" s="60">
        <v>400</v>
      </c>
      <c r="I133" s="60">
        <v>400</v>
      </c>
    </row>
    <row r="134" spans="1:9" ht="20.25">
      <c r="A134" s="19" t="s">
        <v>69</v>
      </c>
      <c r="B134" s="19"/>
      <c r="C134" s="22" t="s">
        <v>70</v>
      </c>
      <c r="D134" s="22" t="s">
        <v>213</v>
      </c>
      <c r="E134" s="22"/>
      <c r="F134" s="22"/>
      <c r="G134" s="65">
        <f>G139+G143+G150</f>
        <v>1000.6</v>
      </c>
      <c r="H134" s="65">
        <f>H139+H143+H150</f>
        <v>520</v>
      </c>
      <c r="I134" s="65">
        <f>I139+I143+I150</f>
        <v>520</v>
      </c>
    </row>
    <row r="135" spans="1:9" s="5" customFormat="1" hidden="1">
      <c r="A135" s="21" t="s">
        <v>77</v>
      </c>
      <c r="B135" s="21"/>
      <c r="C135" s="15" t="s">
        <v>70</v>
      </c>
      <c r="D135" s="15" t="s">
        <v>7</v>
      </c>
      <c r="E135" s="15"/>
      <c r="F135" s="15"/>
      <c r="G135" s="66">
        <v>0</v>
      </c>
      <c r="H135" s="66">
        <f>H138</f>
        <v>0</v>
      </c>
      <c r="I135" s="66">
        <f>I138</f>
        <v>0</v>
      </c>
    </row>
    <row r="136" spans="1:9" s="5" customFormat="1" hidden="1">
      <c r="A136" s="3" t="s">
        <v>206</v>
      </c>
      <c r="B136" s="2"/>
      <c r="C136" s="4" t="s">
        <v>70</v>
      </c>
      <c r="D136" s="4" t="s">
        <v>7</v>
      </c>
      <c r="E136" s="4" t="s">
        <v>56</v>
      </c>
      <c r="F136" s="43"/>
      <c r="G136" s="71"/>
      <c r="H136" s="71"/>
      <c r="I136" s="71"/>
    </row>
    <row r="137" spans="1:9" s="5" customFormat="1" ht="64.5" hidden="1" customHeight="1">
      <c r="A137" s="3" t="s">
        <v>209</v>
      </c>
      <c r="B137" s="3"/>
      <c r="C137" s="4" t="s">
        <v>70</v>
      </c>
      <c r="D137" s="4" t="s">
        <v>7</v>
      </c>
      <c r="E137" s="4" t="s">
        <v>210</v>
      </c>
      <c r="F137" s="4"/>
      <c r="G137" s="60"/>
      <c r="H137" s="71"/>
      <c r="I137" s="71"/>
    </row>
    <row r="138" spans="1:9" hidden="1">
      <c r="A138" s="3" t="s">
        <v>22</v>
      </c>
      <c r="B138" s="3"/>
      <c r="C138" s="4" t="s">
        <v>70</v>
      </c>
      <c r="D138" s="4" t="s">
        <v>7</v>
      </c>
      <c r="E138" s="4" t="s">
        <v>210</v>
      </c>
      <c r="F138" s="4" t="s">
        <v>28</v>
      </c>
      <c r="G138" s="60">
        <v>0</v>
      </c>
      <c r="H138" s="72">
        <v>0</v>
      </c>
      <c r="I138" s="72">
        <f>SUM(G138:H138)</f>
        <v>0</v>
      </c>
    </row>
    <row r="139" spans="1:9" ht="31.5">
      <c r="A139" s="21" t="s">
        <v>226</v>
      </c>
      <c r="B139" s="21"/>
      <c r="C139" s="15" t="s">
        <v>70</v>
      </c>
      <c r="D139" s="15" t="s">
        <v>58</v>
      </c>
      <c r="E139" s="15"/>
      <c r="F139" s="15"/>
      <c r="G139" s="66">
        <f>G142</f>
        <v>50</v>
      </c>
      <c r="H139" s="66">
        <f>H142</f>
        <v>20</v>
      </c>
      <c r="I139" s="66">
        <f>I142</f>
        <v>20</v>
      </c>
    </row>
    <row r="140" spans="1:9">
      <c r="A140" s="47" t="s">
        <v>227</v>
      </c>
      <c r="B140" s="3"/>
      <c r="C140" s="4" t="s">
        <v>70</v>
      </c>
      <c r="D140" s="4" t="s">
        <v>58</v>
      </c>
      <c r="E140" s="4" t="s">
        <v>228</v>
      </c>
      <c r="F140" s="4"/>
      <c r="G140" s="60"/>
      <c r="H140" s="72"/>
      <c r="I140" s="72"/>
    </row>
    <row r="141" spans="1:9">
      <c r="A141" s="3" t="s">
        <v>236</v>
      </c>
      <c r="B141" s="3"/>
      <c r="C141" s="4" t="s">
        <v>70</v>
      </c>
      <c r="D141" s="4" t="s">
        <v>58</v>
      </c>
      <c r="E141" s="4" t="s">
        <v>229</v>
      </c>
      <c r="F141" s="4"/>
      <c r="G141" s="60"/>
      <c r="H141" s="72"/>
      <c r="I141" s="72"/>
    </row>
    <row r="142" spans="1:9">
      <c r="A142" s="3" t="s">
        <v>22</v>
      </c>
      <c r="B142" s="3"/>
      <c r="C142" s="4" t="s">
        <v>70</v>
      </c>
      <c r="D142" s="4" t="s">
        <v>58</v>
      </c>
      <c r="E142" s="4" t="s">
        <v>229</v>
      </c>
      <c r="F142" s="4" t="s">
        <v>28</v>
      </c>
      <c r="G142" s="60">
        <v>50</v>
      </c>
      <c r="H142" s="72">
        <v>20</v>
      </c>
      <c r="I142" s="72">
        <v>20</v>
      </c>
    </row>
    <row r="143" spans="1:9">
      <c r="A143" s="21" t="s">
        <v>86</v>
      </c>
      <c r="B143" s="21"/>
      <c r="C143" s="15" t="s">
        <v>70</v>
      </c>
      <c r="D143" s="15" t="s">
        <v>70</v>
      </c>
      <c r="E143" s="15"/>
      <c r="F143" s="15"/>
      <c r="G143" s="66">
        <f>G146</f>
        <v>300</v>
      </c>
      <c r="H143" s="66">
        <f>H146</f>
        <v>300</v>
      </c>
      <c r="I143" s="66">
        <f>I146</f>
        <v>300</v>
      </c>
    </row>
    <row r="144" spans="1:9">
      <c r="A144" s="79" t="s">
        <v>206</v>
      </c>
      <c r="B144" s="7"/>
      <c r="C144" s="4" t="s">
        <v>70</v>
      </c>
      <c r="D144" s="4" t="s">
        <v>70</v>
      </c>
      <c r="E144" s="4" t="s">
        <v>56</v>
      </c>
      <c r="F144" s="4"/>
      <c r="G144" s="60"/>
      <c r="H144" s="60"/>
      <c r="I144" s="60"/>
    </row>
    <row r="145" spans="1:9" ht="50.25" customHeight="1">
      <c r="A145" s="3" t="s">
        <v>315</v>
      </c>
      <c r="B145" s="3"/>
      <c r="C145" s="4" t="s">
        <v>70</v>
      </c>
      <c r="D145" s="4" t="s">
        <v>70</v>
      </c>
      <c r="E145" s="4" t="s">
        <v>314</v>
      </c>
      <c r="F145" s="4"/>
      <c r="G145" s="60"/>
      <c r="H145" s="60"/>
      <c r="I145" s="60"/>
    </row>
    <row r="146" spans="1:9">
      <c r="A146" s="3" t="s">
        <v>22</v>
      </c>
      <c r="B146" s="3"/>
      <c r="C146" s="4" t="s">
        <v>70</v>
      </c>
      <c r="D146" s="4" t="s">
        <v>70</v>
      </c>
      <c r="E146" s="4" t="s">
        <v>314</v>
      </c>
      <c r="F146" s="4" t="s">
        <v>28</v>
      </c>
      <c r="G146" s="60">
        <v>300</v>
      </c>
      <c r="H146" s="60">
        <v>300</v>
      </c>
      <c r="I146" s="60">
        <v>300</v>
      </c>
    </row>
    <row r="147" spans="1:9" hidden="1">
      <c r="A147" s="3" t="s">
        <v>76</v>
      </c>
      <c r="B147" s="3"/>
      <c r="C147" s="4" t="s">
        <v>70</v>
      </c>
      <c r="D147" s="4" t="s">
        <v>70</v>
      </c>
      <c r="E147" s="4" t="s">
        <v>56</v>
      </c>
      <c r="F147" s="4"/>
      <c r="G147" s="60"/>
      <c r="H147" s="75"/>
      <c r="I147" s="75"/>
    </row>
    <row r="148" spans="1:9" ht="47.25" hidden="1">
      <c r="A148" s="3" t="s">
        <v>55</v>
      </c>
      <c r="B148" s="3"/>
      <c r="C148" s="4" t="s">
        <v>70</v>
      </c>
      <c r="D148" s="4" t="s">
        <v>70</v>
      </c>
      <c r="E148" s="4" t="s">
        <v>56</v>
      </c>
      <c r="F148" s="4"/>
      <c r="G148" s="60"/>
      <c r="H148" s="75"/>
      <c r="I148" s="75"/>
    </row>
    <row r="149" spans="1:9" hidden="1">
      <c r="A149" s="3" t="s">
        <v>25</v>
      </c>
      <c r="B149" s="3"/>
      <c r="C149" s="4" t="s">
        <v>70</v>
      </c>
      <c r="D149" s="4" t="s">
        <v>70</v>
      </c>
      <c r="E149" s="4" t="s">
        <v>56</v>
      </c>
      <c r="F149" s="4" t="s">
        <v>57</v>
      </c>
      <c r="G149" s="60"/>
      <c r="H149" s="75"/>
      <c r="I149" s="75"/>
    </row>
    <row r="150" spans="1:9">
      <c r="A150" s="21" t="s">
        <v>91</v>
      </c>
      <c r="B150" s="21"/>
      <c r="C150" s="15" t="s">
        <v>70</v>
      </c>
      <c r="D150" s="15" t="s">
        <v>92</v>
      </c>
      <c r="E150" s="15"/>
      <c r="F150" s="15"/>
      <c r="G150" s="66">
        <f>G156+G158+G160</f>
        <v>650.6</v>
      </c>
      <c r="H150" s="66">
        <f>H156+H158+H160</f>
        <v>200</v>
      </c>
      <c r="I150" s="66">
        <f>I156+I158+I160</f>
        <v>200</v>
      </c>
    </row>
    <row r="151" spans="1:9">
      <c r="A151" s="3" t="s">
        <v>206</v>
      </c>
      <c r="B151" s="3"/>
      <c r="C151" s="4" t="s">
        <v>70</v>
      </c>
      <c r="D151" s="4" t="s">
        <v>92</v>
      </c>
      <c r="E151" s="4" t="s">
        <v>56</v>
      </c>
      <c r="F151" s="4"/>
      <c r="G151" s="60"/>
      <c r="H151" s="60"/>
      <c r="I151" s="60"/>
    </row>
    <row r="152" spans="1:9" ht="31.5" hidden="1">
      <c r="A152" s="3" t="s">
        <v>93</v>
      </c>
      <c r="B152" s="3"/>
      <c r="C152" s="4" t="s">
        <v>70</v>
      </c>
      <c r="D152" s="4" t="s">
        <v>92</v>
      </c>
      <c r="E152" s="4" t="s">
        <v>312</v>
      </c>
      <c r="F152" s="4"/>
      <c r="G152" s="60"/>
      <c r="H152" s="60"/>
      <c r="I152" s="60"/>
    </row>
    <row r="153" spans="1:9" hidden="1">
      <c r="A153" s="3" t="s">
        <v>94</v>
      </c>
      <c r="B153" s="3"/>
      <c r="C153" s="4" t="s">
        <v>70</v>
      </c>
      <c r="D153" s="4" t="s">
        <v>92</v>
      </c>
      <c r="E153" s="4" t="s">
        <v>312</v>
      </c>
      <c r="F153" s="4" t="s">
        <v>95</v>
      </c>
      <c r="G153" s="60"/>
      <c r="H153" s="60"/>
      <c r="I153" s="60"/>
    </row>
    <row r="154" spans="1:9" hidden="1">
      <c r="A154" s="3" t="s">
        <v>174</v>
      </c>
      <c r="B154" s="3"/>
      <c r="C154" s="4" t="s">
        <v>70</v>
      </c>
      <c r="D154" s="4" t="s">
        <v>92</v>
      </c>
      <c r="E154" s="4" t="s">
        <v>56</v>
      </c>
      <c r="F154" s="4"/>
      <c r="G154" s="60"/>
      <c r="H154" s="60"/>
      <c r="I154" s="60"/>
    </row>
    <row r="155" spans="1:9" ht="37.5" customHeight="1">
      <c r="A155" s="87" t="s">
        <v>313</v>
      </c>
      <c r="B155" s="3"/>
      <c r="C155" s="4" t="s">
        <v>70</v>
      </c>
      <c r="D155" s="4" t="s">
        <v>92</v>
      </c>
      <c r="E155" s="4" t="s">
        <v>312</v>
      </c>
      <c r="F155" s="4"/>
      <c r="G155" s="60"/>
      <c r="H155" s="60"/>
      <c r="I155" s="60"/>
    </row>
    <row r="156" spans="1:9">
      <c r="A156" s="3" t="s">
        <v>22</v>
      </c>
      <c r="B156" s="3"/>
      <c r="C156" s="4" t="s">
        <v>70</v>
      </c>
      <c r="D156" s="4" t="s">
        <v>92</v>
      </c>
      <c r="E156" s="4" t="s">
        <v>312</v>
      </c>
      <c r="F156" s="4" t="s">
        <v>28</v>
      </c>
      <c r="G156" s="60">
        <v>400</v>
      </c>
      <c r="H156" s="60">
        <v>200</v>
      </c>
      <c r="I156" s="60">
        <v>200</v>
      </c>
    </row>
    <row r="157" spans="1:9" ht="47.25" customHeight="1">
      <c r="A157" s="3" t="s">
        <v>85</v>
      </c>
      <c r="B157" s="3"/>
      <c r="C157" s="4" t="s">
        <v>70</v>
      </c>
      <c r="D157" s="4" t="s">
        <v>92</v>
      </c>
      <c r="E157" s="4" t="s">
        <v>211</v>
      </c>
      <c r="F157" s="4"/>
      <c r="G157" s="60"/>
      <c r="H157" s="60"/>
      <c r="I157" s="60"/>
    </row>
    <row r="158" spans="1:9">
      <c r="A158" s="3" t="s">
        <v>22</v>
      </c>
      <c r="B158" s="3"/>
      <c r="C158" s="4" t="s">
        <v>70</v>
      </c>
      <c r="D158" s="4" t="s">
        <v>92</v>
      </c>
      <c r="E158" s="4" t="s">
        <v>211</v>
      </c>
      <c r="F158" s="4" t="s">
        <v>28</v>
      </c>
      <c r="G158" s="60">
        <v>242.6</v>
      </c>
      <c r="H158" s="60">
        <v>0</v>
      </c>
      <c r="I158" s="60">
        <v>0</v>
      </c>
    </row>
    <row r="159" spans="1:9" ht="63">
      <c r="A159" s="3" t="s">
        <v>209</v>
      </c>
      <c r="B159" s="3"/>
      <c r="C159" s="4" t="s">
        <v>70</v>
      </c>
      <c r="D159" s="4" t="s">
        <v>92</v>
      </c>
      <c r="E159" s="4" t="s">
        <v>210</v>
      </c>
      <c r="F159" s="4"/>
      <c r="G159" s="60"/>
      <c r="H159" s="71"/>
      <c r="I159" s="71"/>
    </row>
    <row r="160" spans="1:9">
      <c r="A160" s="3" t="s">
        <v>22</v>
      </c>
      <c r="B160" s="3"/>
      <c r="C160" s="4" t="s">
        <v>70</v>
      </c>
      <c r="D160" s="4" t="s">
        <v>92</v>
      </c>
      <c r="E160" s="4" t="s">
        <v>210</v>
      </c>
      <c r="F160" s="4" t="s">
        <v>28</v>
      </c>
      <c r="G160" s="72">
        <v>8</v>
      </c>
      <c r="H160" s="72">
        <v>0</v>
      </c>
      <c r="I160" s="72">
        <v>0</v>
      </c>
    </row>
    <row r="161" spans="1:9" ht="20.25">
      <c r="A161" s="19" t="s">
        <v>254</v>
      </c>
      <c r="B161" s="19"/>
      <c r="C161" s="22" t="s">
        <v>60</v>
      </c>
      <c r="D161" s="22" t="s">
        <v>213</v>
      </c>
      <c r="E161" s="20"/>
      <c r="F161" s="20"/>
      <c r="G161" s="76">
        <f>G162</f>
        <v>379</v>
      </c>
      <c r="H161" s="76">
        <f>H162</f>
        <v>300</v>
      </c>
      <c r="I161" s="76">
        <f>I162</f>
        <v>250</v>
      </c>
    </row>
    <row r="162" spans="1:9">
      <c r="A162" s="21" t="s">
        <v>99</v>
      </c>
      <c r="B162" s="21"/>
      <c r="C162" s="15" t="s">
        <v>60</v>
      </c>
      <c r="D162" s="15" t="s">
        <v>6</v>
      </c>
      <c r="E162" s="15"/>
      <c r="F162" s="15"/>
      <c r="G162" s="66">
        <f>G165+G167</f>
        <v>379</v>
      </c>
      <c r="H162" s="66">
        <f>H165+H167</f>
        <v>300</v>
      </c>
      <c r="I162" s="66">
        <f>I165+I167</f>
        <v>250</v>
      </c>
    </row>
    <row r="163" spans="1:9">
      <c r="A163" s="56" t="s">
        <v>206</v>
      </c>
      <c r="B163" s="55"/>
      <c r="C163" s="23" t="s">
        <v>60</v>
      </c>
      <c r="D163" s="23" t="s">
        <v>6</v>
      </c>
      <c r="E163" s="23" t="s">
        <v>56</v>
      </c>
      <c r="F163" s="23"/>
      <c r="G163" s="60"/>
      <c r="H163" s="60"/>
      <c r="I163" s="60"/>
    </row>
    <row r="164" spans="1:9" ht="47.25">
      <c r="A164" s="56" t="s">
        <v>317</v>
      </c>
      <c r="B164" s="24"/>
      <c r="C164" s="23" t="s">
        <v>60</v>
      </c>
      <c r="D164" s="23" t="s">
        <v>6</v>
      </c>
      <c r="E164" s="23" t="s">
        <v>316</v>
      </c>
      <c r="F164" s="23"/>
      <c r="G164" s="60"/>
      <c r="H164" s="60"/>
      <c r="I164" s="60"/>
    </row>
    <row r="165" spans="1:9">
      <c r="A165" s="3" t="s">
        <v>22</v>
      </c>
      <c r="B165" s="24"/>
      <c r="C165" s="23" t="s">
        <v>60</v>
      </c>
      <c r="D165" s="23" t="s">
        <v>6</v>
      </c>
      <c r="E165" s="23" t="s">
        <v>316</v>
      </c>
      <c r="F165" s="23" t="s">
        <v>28</v>
      </c>
      <c r="G165" s="60">
        <v>300</v>
      </c>
      <c r="H165" s="60">
        <v>300</v>
      </c>
      <c r="I165" s="60">
        <v>250</v>
      </c>
    </row>
    <row r="166" spans="1:9" ht="62.25" customHeight="1">
      <c r="A166" s="3" t="s">
        <v>209</v>
      </c>
      <c r="B166" s="24"/>
      <c r="C166" s="23" t="s">
        <v>60</v>
      </c>
      <c r="D166" s="23" t="s">
        <v>6</v>
      </c>
      <c r="E166" s="4" t="s">
        <v>210</v>
      </c>
      <c r="F166" s="4"/>
      <c r="G166" s="60"/>
      <c r="H166" s="60"/>
      <c r="I166" s="60"/>
    </row>
    <row r="167" spans="1:9">
      <c r="A167" s="3" t="s">
        <v>22</v>
      </c>
      <c r="B167" s="24"/>
      <c r="C167" s="23" t="s">
        <v>60</v>
      </c>
      <c r="D167" s="23" t="s">
        <v>6</v>
      </c>
      <c r="E167" s="4" t="s">
        <v>210</v>
      </c>
      <c r="F167" s="4" t="s">
        <v>28</v>
      </c>
      <c r="G167" s="60">
        <v>79</v>
      </c>
      <c r="H167" s="60">
        <v>0</v>
      </c>
      <c r="I167" s="60">
        <v>0</v>
      </c>
    </row>
    <row r="168" spans="1:9" ht="20.25" hidden="1">
      <c r="A168" s="19" t="s">
        <v>219</v>
      </c>
      <c r="B168" s="19"/>
      <c r="C168" s="22" t="s">
        <v>92</v>
      </c>
      <c r="D168" s="22" t="s">
        <v>213</v>
      </c>
      <c r="E168" s="22"/>
      <c r="F168" s="22"/>
      <c r="G168" s="65">
        <f>G169</f>
        <v>0</v>
      </c>
      <c r="H168" s="65">
        <f>H169</f>
        <v>0</v>
      </c>
      <c r="I168" s="65">
        <f>I169</f>
        <v>0</v>
      </c>
    </row>
    <row r="169" spans="1:9" hidden="1">
      <c r="A169" s="21" t="s">
        <v>199</v>
      </c>
      <c r="B169" s="21"/>
      <c r="C169" s="15" t="s">
        <v>92</v>
      </c>
      <c r="D169" s="15" t="s">
        <v>70</v>
      </c>
      <c r="E169" s="15"/>
      <c r="F169" s="15"/>
      <c r="G169" s="66">
        <f>G172</f>
        <v>0</v>
      </c>
      <c r="H169" s="66">
        <f>H172</f>
        <v>0</v>
      </c>
      <c r="I169" s="66">
        <f>I172</f>
        <v>0</v>
      </c>
    </row>
    <row r="170" spans="1:9" ht="31.5" hidden="1">
      <c r="A170" s="45" t="s">
        <v>269</v>
      </c>
      <c r="B170" s="3"/>
      <c r="C170" s="4" t="s">
        <v>92</v>
      </c>
      <c r="D170" s="4" t="s">
        <v>70</v>
      </c>
      <c r="E170" s="4" t="s">
        <v>267</v>
      </c>
      <c r="F170" s="4"/>
      <c r="G170" s="60"/>
      <c r="H170" s="60"/>
      <c r="I170" s="60"/>
    </row>
    <row r="171" spans="1:9" hidden="1">
      <c r="A171" s="45" t="s">
        <v>270</v>
      </c>
      <c r="B171" s="3"/>
      <c r="C171" s="4" t="s">
        <v>92</v>
      </c>
      <c r="D171" s="4" t="s">
        <v>70</v>
      </c>
      <c r="E171" s="4" t="s">
        <v>268</v>
      </c>
      <c r="F171" s="4"/>
      <c r="G171" s="60"/>
      <c r="H171" s="60"/>
      <c r="I171" s="60"/>
    </row>
    <row r="172" spans="1:9" hidden="1">
      <c r="A172" s="3" t="s">
        <v>22</v>
      </c>
      <c r="B172" s="3"/>
      <c r="C172" s="4" t="s">
        <v>92</v>
      </c>
      <c r="D172" s="4" t="s">
        <v>70</v>
      </c>
      <c r="E172" s="4" t="s">
        <v>268</v>
      </c>
      <c r="F172" s="4" t="s">
        <v>28</v>
      </c>
      <c r="G172" s="60">
        <v>0</v>
      </c>
      <c r="H172" s="60"/>
      <c r="I172" s="60"/>
    </row>
    <row r="173" spans="1:9" ht="20.25">
      <c r="A173" s="19" t="s">
        <v>118</v>
      </c>
      <c r="B173" s="19"/>
      <c r="C173" s="22" t="s">
        <v>119</v>
      </c>
      <c r="D173" s="22" t="s">
        <v>213</v>
      </c>
      <c r="E173" s="22"/>
      <c r="F173" s="22"/>
      <c r="G173" s="65">
        <f>G174+G179+G184</f>
        <v>29975.3</v>
      </c>
      <c r="H173" s="65">
        <f>H174+H179+H184</f>
        <v>27946.9</v>
      </c>
      <c r="I173" s="65">
        <f>I174+I179+I184</f>
        <v>26561.100000000002</v>
      </c>
    </row>
    <row r="174" spans="1:9">
      <c r="A174" s="21" t="s">
        <v>120</v>
      </c>
      <c r="B174" s="21"/>
      <c r="C174" s="15" t="s">
        <v>119</v>
      </c>
      <c r="D174" s="15" t="s">
        <v>6</v>
      </c>
      <c r="E174" s="15"/>
      <c r="F174" s="15"/>
      <c r="G174" s="66">
        <f>G178</f>
        <v>672</v>
      </c>
      <c r="H174" s="66">
        <f>H178</f>
        <v>672</v>
      </c>
      <c r="I174" s="66">
        <f>I178</f>
        <v>672</v>
      </c>
    </row>
    <row r="175" spans="1:9">
      <c r="A175" s="3" t="s">
        <v>121</v>
      </c>
      <c r="B175" s="3"/>
      <c r="C175" s="4" t="s">
        <v>119</v>
      </c>
      <c r="D175" s="4" t="s">
        <v>6</v>
      </c>
      <c r="E175" s="4" t="s">
        <v>122</v>
      </c>
      <c r="F175" s="4"/>
      <c r="G175" s="60"/>
      <c r="H175" s="60"/>
      <c r="I175" s="60"/>
    </row>
    <row r="176" spans="1:9" ht="21.75" customHeight="1">
      <c r="A176" s="87" t="s">
        <v>255</v>
      </c>
      <c r="B176" s="3"/>
      <c r="C176" s="4" t="s">
        <v>119</v>
      </c>
      <c r="D176" s="4" t="s">
        <v>6</v>
      </c>
      <c r="E176" s="4" t="s">
        <v>123</v>
      </c>
      <c r="F176" s="4"/>
      <c r="G176" s="60"/>
      <c r="H176" s="60"/>
      <c r="I176" s="60"/>
    </row>
    <row r="177" spans="1:9" ht="31.5">
      <c r="A177" s="3" t="s">
        <v>124</v>
      </c>
      <c r="B177" s="3"/>
      <c r="C177" s="4" t="s">
        <v>119</v>
      </c>
      <c r="D177" s="4" t="s">
        <v>6</v>
      </c>
      <c r="E177" s="4" t="s">
        <v>125</v>
      </c>
      <c r="F177" s="4"/>
      <c r="G177" s="60"/>
      <c r="H177" s="60"/>
      <c r="I177" s="60"/>
    </row>
    <row r="178" spans="1:9">
      <c r="A178" s="3" t="s">
        <v>126</v>
      </c>
      <c r="B178" s="3"/>
      <c r="C178" s="4" t="s">
        <v>119</v>
      </c>
      <c r="D178" s="4" t="s">
        <v>6</v>
      </c>
      <c r="E178" s="4" t="s">
        <v>125</v>
      </c>
      <c r="F178" s="4" t="s">
        <v>127</v>
      </c>
      <c r="G178" s="60">
        <v>672</v>
      </c>
      <c r="H178" s="60">
        <v>672</v>
      </c>
      <c r="I178" s="60">
        <v>672</v>
      </c>
    </row>
    <row r="179" spans="1:9">
      <c r="A179" s="21" t="s">
        <v>128</v>
      </c>
      <c r="B179" s="21"/>
      <c r="C179" s="15" t="s">
        <v>119</v>
      </c>
      <c r="D179" s="15" t="s">
        <v>9</v>
      </c>
      <c r="E179" s="15"/>
      <c r="F179" s="15"/>
      <c r="G179" s="66">
        <f>SUM(G182:G183)</f>
        <v>7767.7</v>
      </c>
      <c r="H179" s="66">
        <f>SUM(H182:H183)</f>
        <v>7233.2</v>
      </c>
      <c r="I179" s="66">
        <f>SUM(I182:I183)</f>
        <v>7452.9000000000005</v>
      </c>
    </row>
    <row r="180" spans="1:9">
      <c r="A180" s="45" t="s">
        <v>129</v>
      </c>
      <c r="B180" s="42"/>
      <c r="C180" s="44" t="s">
        <v>119</v>
      </c>
      <c r="D180" s="44" t="s">
        <v>9</v>
      </c>
      <c r="E180" s="44" t="s">
        <v>130</v>
      </c>
      <c r="F180" s="43"/>
      <c r="G180" s="71"/>
      <c r="H180" s="71"/>
      <c r="I180" s="71"/>
    </row>
    <row r="181" spans="1:9" ht="31.5">
      <c r="A181" s="3" t="s">
        <v>133</v>
      </c>
      <c r="B181" s="3"/>
      <c r="C181" s="4" t="s">
        <v>119</v>
      </c>
      <c r="D181" s="4" t="s">
        <v>9</v>
      </c>
      <c r="E181" s="44" t="s">
        <v>134</v>
      </c>
      <c r="F181" s="4"/>
      <c r="G181" s="60"/>
      <c r="H181" s="60"/>
      <c r="I181" s="60"/>
    </row>
    <row r="182" spans="1:9">
      <c r="A182" s="3" t="s">
        <v>126</v>
      </c>
      <c r="B182" s="3"/>
      <c r="C182" s="4" t="s">
        <v>119</v>
      </c>
      <c r="D182" s="4" t="s">
        <v>9</v>
      </c>
      <c r="E182" s="44" t="s">
        <v>134</v>
      </c>
      <c r="F182" s="4" t="s">
        <v>127</v>
      </c>
      <c r="G182" s="72">
        <v>6628.4</v>
      </c>
      <c r="H182" s="72">
        <v>6093.9</v>
      </c>
      <c r="I182" s="72">
        <v>6313.6</v>
      </c>
    </row>
    <row r="183" spans="1:9">
      <c r="A183" s="3" t="s">
        <v>22</v>
      </c>
      <c r="B183" s="3"/>
      <c r="C183" s="4" t="s">
        <v>119</v>
      </c>
      <c r="D183" s="4" t="s">
        <v>9</v>
      </c>
      <c r="E183" s="4" t="s">
        <v>134</v>
      </c>
      <c r="F183" s="4" t="s">
        <v>28</v>
      </c>
      <c r="G183" s="72">
        <v>1139.3</v>
      </c>
      <c r="H183" s="72">
        <v>1139.3</v>
      </c>
      <c r="I183" s="72">
        <v>1139.3</v>
      </c>
    </row>
    <row r="184" spans="1:9" s="5" customFormat="1">
      <c r="A184" s="21" t="s">
        <v>135</v>
      </c>
      <c r="B184" s="21"/>
      <c r="C184" s="15" t="s">
        <v>119</v>
      </c>
      <c r="D184" s="15" t="s">
        <v>36</v>
      </c>
      <c r="E184" s="15"/>
      <c r="F184" s="15"/>
      <c r="G184" s="66">
        <f>G187+G191+G193</f>
        <v>21535.599999999999</v>
      </c>
      <c r="H184" s="66">
        <f>H187+H191+H193</f>
        <v>20041.7</v>
      </c>
      <c r="I184" s="66">
        <f>I187+I191+I193</f>
        <v>18436.2</v>
      </c>
    </row>
    <row r="185" spans="1:9" s="5" customFormat="1">
      <c r="A185" s="3" t="s">
        <v>129</v>
      </c>
      <c r="B185" s="3"/>
      <c r="C185" s="4" t="s">
        <v>119</v>
      </c>
      <c r="D185" s="4" t="s">
        <v>36</v>
      </c>
      <c r="E185" s="4" t="s">
        <v>130</v>
      </c>
      <c r="F185" s="4"/>
      <c r="G185" s="60"/>
      <c r="H185" s="60"/>
      <c r="I185" s="60"/>
    </row>
    <row r="186" spans="1:9" s="5" customFormat="1" ht="63">
      <c r="A186" s="3" t="s">
        <v>131</v>
      </c>
      <c r="B186" s="3"/>
      <c r="C186" s="4" t="s">
        <v>119</v>
      </c>
      <c r="D186" s="4" t="s">
        <v>36</v>
      </c>
      <c r="E186" s="4" t="s">
        <v>132</v>
      </c>
      <c r="F186" s="4"/>
      <c r="G186" s="60"/>
      <c r="H186" s="60"/>
      <c r="I186" s="60"/>
    </row>
    <row r="187" spans="1:9" s="5" customFormat="1">
      <c r="A187" s="3" t="s">
        <v>126</v>
      </c>
      <c r="B187" s="3"/>
      <c r="C187" s="4" t="s">
        <v>119</v>
      </c>
      <c r="D187" s="4" t="s">
        <v>36</v>
      </c>
      <c r="E187" s="4" t="s">
        <v>132</v>
      </c>
      <c r="F187" s="4" t="s">
        <v>127</v>
      </c>
      <c r="G187" s="60">
        <v>7623</v>
      </c>
      <c r="H187" s="60">
        <v>7128</v>
      </c>
      <c r="I187" s="60">
        <v>5148</v>
      </c>
    </row>
    <row r="188" spans="1:9" s="5" customFormat="1">
      <c r="A188" s="3" t="s">
        <v>149</v>
      </c>
      <c r="B188" s="3"/>
      <c r="C188" s="4" t="s">
        <v>119</v>
      </c>
      <c r="D188" s="4" t="s">
        <v>36</v>
      </c>
      <c r="E188" s="4" t="s">
        <v>84</v>
      </c>
      <c r="F188" s="4"/>
      <c r="G188" s="60"/>
      <c r="H188" s="60"/>
      <c r="I188" s="60"/>
    </row>
    <row r="189" spans="1:9" s="5" customFormat="1" ht="32.25" customHeight="1">
      <c r="A189" s="3" t="s">
        <v>256</v>
      </c>
      <c r="B189" s="3"/>
      <c r="C189" s="4" t="s">
        <v>119</v>
      </c>
      <c r="D189" s="4" t="s">
        <v>36</v>
      </c>
      <c r="E189" s="4" t="s">
        <v>257</v>
      </c>
      <c r="F189" s="4"/>
      <c r="G189" s="60"/>
      <c r="H189" s="60"/>
      <c r="I189" s="60"/>
    </row>
    <row r="190" spans="1:9" s="5" customFormat="1" ht="19.5" customHeight="1">
      <c r="A190" s="3" t="s">
        <v>137</v>
      </c>
      <c r="B190" s="3"/>
      <c r="C190" s="4" t="s">
        <v>119</v>
      </c>
      <c r="D190" s="4" t="s">
        <v>36</v>
      </c>
      <c r="E190" s="4" t="s">
        <v>258</v>
      </c>
      <c r="F190" s="4"/>
      <c r="G190" s="60"/>
      <c r="H190" s="60"/>
      <c r="I190" s="60"/>
    </row>
    <row r="191" spans="1:9" s="5" customFormat="1" ht="15.75" customHeight="1">
      <c r="A191" s="3" t="s">
        <v>126</v>
      </c>
      <c r="B191" s="3"/>
      <c r="C191" s="4" t="s">
        <v>119</v>
      </c>
      <c r="D191" s="4" t="s">
        <v>36</v>
      </c>
      <c r="E191" s="4" t="s">
        <v>258</v>
      </c>
      <c r="F191" s="4" t="s">
        <v>127</v>
      </c>
      <c r="G191" s="60">
        <v>10300.6</v>
      </c>
      <c r="H191" s="60">
        <v>9561</v>
      </c>
      <c r="I191" s="60">
        <v>9838.2999999999993</v>
      </c>
    </row>
    <row r="192" spans="1:9" ht="31.5">
      <c r="A192" s="3" t="s">
        <v>260</v>
      </c>
      <c r="B192" s="3"/>
      <c r="C192" s="4" t="s">
        <v>119</v>
      </c>
      <c r="D192" s="4" t="s">
        <v>36</v>
      </c>
      <c r="E192" s="4" t="s">
        <v>259</v>
      </c>
      <c r="F192" s="4"/>
      <c r="G192" s="60"/>
      <c r="H192" s="60"/>
      <c r="I192" s="60"/>
    </row>
    <row r="193" spans="1:11">
      <c r="A193" s="3" t="s">
        <v>126</v>
      </c>
      <c r="B193" s="3"/>
      <c r="C193" s="4" t="s">
        <v>119</v>
      </c>
      <c r="D193" s="4" t="s">
        <v>36</v>
      </c>
      <c r="E193" s="4" t="s">
        <v>259</v>
      </c>
      <c r="F193" s="44" t="s">
        <v>127</v>
      </c>
      <c r="G193" s="60">
        <v>3612</v>
      </c>
      <c r="H193" s="60">
        <v>3352.7</v>
      </c>
      <c r="I193" s="60">
        <v>3449.9</v>
      </c>
    </row>
    <row r="194" spans="1:11" ht="20.25">
      <c r="A194" s="19" t="s">
        <v>212</v>
      </c>
      <c r="B194" s="19"/>
      <c r="C194" s="22" t="s">
        <v>43</v>
      </c>
      <c r="D194" s="22" t="s">
        <v>213</v>
      </c>
      <c r="E194" s="22"/>
      <c r="F194" s="22"/>
      <c r="G194" s="65">
        <f>G195</f>
        <v>3459.8</v>
      </c>
      <c r="H194" s="65">
        <f>H195</f>
        <v>3115.1</v>
      </c>
      <c r="I194" s="65">
        <f>I195</f>
        <v>2999</v>
      </c>
    </row>
    <row r="195" spans="1:11">
      <c r="A195" s="21" t="s">
        <v>104</v>
      </c>
      <c r="B195" s="21"/>
      <c r="C195" s="15" t="s">
        <v>43</v>
      </c>
      <c r="D195" s="15" t="s">
        <v>7</v>
      </c>
      <c r="E195" s="15"/>
      <c r="F195" s="15"/>
      <c r="G195" s="66">
        <f>G198</f>
        <v>3459.8</v>
      </c>
      <c r="H195" s="66">
        <f>H198</f>
        <v>3115.1</v>
      </c>
      <c r="I195" s="66">
        <f>I198</f>
        <v>2999</v>
      </c>
    </row>
    <row r="196" spans="1:11" ht="34.5" customHeight="1">
      <c r="A196" s="3" t="s">
        <v>105</v>
      </c>
      <c r="B196" s="3"/>
      <c r="C196" s="4" t="s">
        <v>43</v>
      </c>
      <c r="D196" s="4" t="s">
        <v>7</v>
      </c>
      <c r="E196" s="4" t="s">
        <v>106</v>
      </c>
      <c r="F196" s="4"/>
      <c r="G196" s="60"/>
      <c r="H196" s="60"/>
      <c r="I196" s="60"/>
    </row>
    <row r="197" spans="1:11">
      <c r="A197" s="3" t="s">
        <v>274</v>
      </c>
      <c r="B197" s="3"/>
      <c r="C197" s="4" t="s">
        <v>43</v>
      </c>
      <c r="D197" s="4" t="s">
        <v>7</v>
      </c>
      <c r="E197" s="23" t="s">
        <v>318</v>
      </c>
      <c r="F197" s="23"/>
      <c r="G197" s="60"/>
      <c r="H197" s="60"/>
      <c r="I197" s="60"/>
    </row>
    <row r="198" spans="1:11" ht="47.25">
      <c r="A198" s="3" t="s">
        <v>275</v>
      </c>
      <c r="B198" s="3"/>
      <c r="C198" s="4" t="s">
        <v>43</v>
      </c>
      <c r="D198" s="4" t="s">
        <v>7</v>
      </c>
      <c r="E198" s="23" t="s">
        <v>318</v>
      </c>
      <c r="F198" s="23" t="s">
        <v>276</v>
      </c>
      <c r="G198" s="60">
        <v>3459.8</v>
      </c>
      <c r="H198" s="60">
        <v>3115.1</v>
      </c>
      <c r="I198" s="60">
        <v>2999</v>
      </c>
    </row>
    <row r="199" spans="1:11" ht="40.5">
      <c r="A199" s="19" t="s">
        <v>200</v>
      </c>
      <c r="B199" s="19"/>
      <c r="C199" s="22" t="s">
        <v>215</v>
      </c>
      <c r="D199" s="22" t="s">
        <v>213</v>
      </c>
      <c r="E199" s="22"/>
      <c r="F199" s="22"/>
      <c r="G199" s="65">
        <f>G200</f>
        <v>860</v>
      </c>
      <c r="H199" s="65">
        <f>H200</f>
        <v>860</v>
      </c>
      <c r="I199" s="65">
        <f>I200</f>
        <v>860</v>
      </c>
    </row>
    <row r="200" spans="1:11" ht="31.5">
      <c r="A200" s="21" t="s">
        <v>214</v>
      </c>
      <c r="B200" s="21"/>
      <c r="C200" s="15" t="s">
        <v>215</v>
      </c>
      <c r="D200" s="15" t="s">
        <v>6</v>
      </c>
      <c r="E200" s="15"/>
      <c r="F200" s="15"/>
      <c r="G200" s="66">
        <f>G203</f>
        <v>860</v>
      </c>
      <c r="H200" s="66">
        <f>H203</f>
        <v>860</v>
      </c>
      <c r="I200" s="66">
        <f>I203</f>
        <v>860</v>
      </c>
    </row>
    <row r="201" spans="1:11">
      <c r="A201" s="56" t="s">
        <v>201</v>
      </c>
      <c r="B201" s="24"/>
      <c r="C201" s="23" t="s">
        <v>215</v>
      </c>
      <c r="D201" s="23" t="s">
        <v>6</v>
      </c>
      <c r="E201" s="44" t="s">
        <v>202</v>
      </c>
      <c r="F201" s="44"/>
      <c r="G201" s="60"/>
      <c r="H201" s="60"/>
      <c r="I201" s="60"/>
    </row>
    <row r="202" spans="1:11">
      <c r="A202" s="56" t="s">
        <v>204</v>
      </c>
      <c r="B202" s="3"/>
      <c r="C202" s="23" t="s">
        <v>215</v>
      </c>
      <c r="D202" s="23" t="s">
        <v>6</v>
      </c>
      <c r="E202" s="44" t="s">
        <v>203</v>
      </c>
      <c r="F202" s="44"/>
      <c r="G202" s="60"/>
      <c r="H202" s="60"/>
      <c r="I202" s="60"/>
    </row>
    <row r="203" spans="1:11">
      <c r="A203" s="3" t="s">
        <v>41</v>
      </c>
      <c r="B203" s="3"/>
      <c r="C203" s="23" t="s">
        <v>215</v>
      </c>
      <c r="D203" s="23" t="s">
        <v>6</v>
      </c>
      <c r="E203" s="44" t="s">
        <v>203</v>
      </c>
      <c r="F203" s="44" t="s">
        <v>42</v>
      </c>
      <c r="G203" s="60">
        <v>860</v>
      </c>
      <c r="H203" s="60">
        <v>860</v>
      </c>
      <c r="I203" s="60">
        <v>860</v>
      </c>
    </row>
    <row r="204" spans="1:11" hidden="1">
      <c r="A204" s="6"/>
      <c r="B204" s="24"/>
      <c r="C204" s="23"/>
      <c r="D204" s="23"/>
      <c r="E204" s="23"/>
      <c r="F204" s="23"/>
      <c r="G204" s="46"/>
      <c r="H204" s="12"/>
    </row>
    <row r="205" spans="1:11" hidden="1">
      <c r="A205" s="6"/>
      <c r="B205" s="24"/>
      <c r="C205" s="23"/>
      <c r="D205" s="23"/>
      <c r="E205" s="23"/>
      <c r="F205" s="23"/>
      <c r="G205" s="46"/>
      <c r="H205" s="12"/>
    </row>
    <row r="206" spans="1:11" ht="60.75">
      <c r="A206" s="26" t="s">
        <v>145</v>
      </c>
      <c r="B206" s="26">
        <v>913</v>
      </c>
      <c r="C206" s="27"/>
      <c r="D206" s="28"/>
      <c r="E206" s="27"/>
      <c r="F206" s="27"/>
      <c r="G206" s="64">
        <f>G207+G214+G219+G293+G308+G355+G368</f>
        <v>401063.69999999995</v>
      </c>
      <c r="H206" s="64">
        <f>H207+H214+H219+H293+H308+H355+H368</f>
        <v>344330.80000000005</v>
      </c>
      <c r="I206" s="64">
        <f>I207+I214+I219+I293+I308+I355+I368</f>
        <v>345944.20000000007</v>
      </c>
      <c r="K206" s="75"/>
    </row>
    <row r="207" spans="1:11" ht="20.25">
      <c r="A207" s="19" t="s">
        <v>10</v>
      </c>
      <c r="B207" s="19"/>
      <c r="C207" s="22" t="s">
        <v>6</v>
      </c>
      <c r="D207" s="22" t="s">
        <v>213</v>
      </c>
      <c r="E207" s="22"/>
      <c r="F207" s="22"/>
      <c r="G207" s="65">
        <f>G208</f>
        <v>3200</v>
      </c>
      <c r="H207" s="65">
        <f>H208</f>
        <v>2100</v>
      </c>
      <c r="I207" s="65">
        <f>I208</f>
        <v>2100</v>
      </c>
    </row>
    <row r="208" spans="1:11">
      <c r="A208" s="21" t="s">
        <v>170</v>
      </c>
      <c r="B208" s="21"/>
      <c r="C208" s="15" t="s">
        <v>6</v>
      </c>
      <c r="D208" s="15" t="s">
        <v>215</v>
      </c>
      <c r="E208" s="15"/>
      <c r="F208" s="15"/>
      <c r="G208" s="66">
        <f>G211+G213</f>
        <v>3200</v>
      </c>
      <c r="H208" s="66">
        <f>H211+H213</f>
        <v>2100</v>
      </c>
      <c r="I208" s="66">
        <f>I211+I213</f>
        <v>2100</v>
      </c>
    </row>
    <row r="209" spans="1:9" ht="32.25" customHeight="1">
      <c r="A209" s="32" t="s">
        <v>234</v>
      </c>
      <c r="B209" s="48"/>
      <c r="C209" s="33" t="s">
        <v>6</v>
      </c>
      <c r="D209" s="33" t="s">
        <v>215</v>
      </c>
      <c r="E209" s="33" t="s">
        <v>53</v>
      </c>
      <c r="F209" s="33"/>
      <c r="G209" s="67"/>
      <c r="H209" s="67" t="s">
        <v>231</v>
      </c>
      <c r="I209" s="67"/>
    </row>
    <row r="210" spans="1:9" ht="15.75" customHeight="1">
      <c r="A210" s="3" t="s">
        <v>16</v>
      </c>
      <c r="B210" s="48"/>
      <c r="C210" s="33" t="s">
        <v>6</v>
      </c>
      <c r="D210" s="33" t="s">
        <v>215</v>
      </c>
      <c r="E210" s="33" t="s">
        <v>54</v>
      </c>
      <c r="F210" s="33"/>
      <c r="G210" s="68"/>
      <c r="H210" s="67"/>
      <c r="I210" s="67"/>
    </row>
    <row r="211" spans="1:9" ht="15.75" customHeight="1">
      <c r="A211" s="3" t="s">
        <v>22</v>
      </c>
      <c r="B211" s="48"/>
      <c r="C211" s="33" t="s">
        <v>6</v>
      </c>
      <c r="D211" s="33" t="s">
        <v>215</v>
      </c>
      <c r="E211" s="33" t="s">
        <v>54</v>
      </c>
      <c r="F211" s="33" t="s">
        <v>28</v>
      </c>
      <c r="G211" s="68">
        <v>3200</v>
      </c>
      <c r="H211" s="67">
        <v>2100</v>
      </c>
      <c r="I211" s="67">
        <v>2100</v>
      </c>
    </row>
    <row r="212" spans="1:9" ht="64.5" hidden="1" customHeight="1">
      <c r="A212" s="3" t="s">
        <v>235</v>
      </c>
      <c r="B212" s="48"/>
      <c r="C212" s="33" t="s">
        <v>6</v>
      </c>
      <c r="D212" s="33" t="s">
        <v>215</v>
      </c>
      <c r="E212" s="33" t="s">
        <v>166</v>
      </c>
      <c r="F212" s="33"/>
      <c r="G212" s="68"/>
      <c r="H212" s="67"/>
      <c r="I212" s="67"/>
    </row>
    <row r="213" spans="1:9" ht="15" hidden="1" customHeight="1">
      <c r="A213" s="3" t="s">
        <v>41</v>
      </c>
      <c r="B213" s="48"/>
      <c r="C213" s="33" t="s">
        <v>6</v>
      </c>
      <c r="D213" s="33" t="s">
        <v>215</v>
      </c>
      <c r="E213" s="33" t="s">
        <v>166</v>
      </c>
      <c r="F213" s="33" t="s">
        <v>42</v>
      </c>
      <c r="G213" s="68">
        <v>0</v>
      </c>
      <c r="H213" s="67">
        <v>0</v>
      </c>
      <c r="I213" s="67">
        <v>0</v>
      </c>
    </row>
    <row r="214" spans="1:9" ht="20.25">
      <c r="A214" s="19" t="s">
        <v>17</v>
      </c>
      <c r="B214" s="19"/>
      <c r="C214" s="22" t="s">
        <v>36</v>
      </c>
      <c r="D214" s="22" t="s">
        <v>213</v>
      </c>
      <c r="E214" s="22"/>
      <c r="F214" s="22"/>
      <c r="G214" s="65">
        <f>G215</f>
        <v>2970</v>
      </c>
      <c r="H214" s="65">
        <f>H215</f>
        <v>2970</v>
      </c>
      <c r="I214" s="65">
        <f>I215</f>
        <v>2961.7</v>
      </c>
    </row>
    <row r="215" spans="1:9">
      <c r="A215" s="21" t="s">
        <v>151</v>
      </c>
      <c r="B215" s="21"/>
      <c r="C215" s="15" t="s">
        <v>36</v>
      </c>
      <c r="D215" s="15" t="s">
        <v>119</v>
      </c>
      <c r="E215" s="15"/>
      <c r="F215" s="15"/>
      <c r="G215" s="66">
        <f>G218</f>
        <v>2970</v>
      </c>
      <c r="H215" s="66">
        <f>H218</f>
        <v>2970</v>
      </c>
      <c r="I215" s="66">
        <f>I218</f>
        <v>2961.7</v>
      </c>
    </row>
    <row r="216" spans="1:9">
      <c r="A216" s="3" t="s">
        <v>152</v>
      </c>
      <c r="B216" s="24"/>
      <c r="C216" s="23" t="s">
        <v>36</v>
      </c>
      <c r="D216" s="23" t="s">
        <v>119</v>
      </c>
      <c r="E216" s="23" t="s">
        <v>153</v>
      </c>
      <c r="F216" s="23"/>
      <c r="G216" s="69"/>
      <c r="H216" s="94"/>
      <c r="I216" s="94"/>
    </row>
    <row r="217" spans="1:9" s="11" customFormat="1">
      <c r="A217" s="3" t="s">
        <v>274</v>
      </c>
      <c r="B217" s="24"/>
      <c r="C217" s="23" t="s">
        <v>36</v>
      </c>
      <c r="D217" s="23" t="s">
        <v>119</v>
      </c>
      <c r="E217" s="23" t="s">
        <v>273</v>
      </c>
      <c r="F217" s="23"/>
      <c r="G217" s="69"/>
      <c r="H217" s="94"/>
      <c r="I217" s="94"/>
    </row>
    <row r="218" spans="1:9" s="11" customFormat="1" ht="47.25">
      <c r="A218" s="24" t="s">
        <v>275</v>
      </c>
      <c r="B218" s="24"/>
      <c r="C218" s="23" t="s">
        <v>36</v>
      </c>
      <c r="D218" s="23" t="s">
        <v>119</v>
      </c>
      <c r="E218" s="23" t="s">
        <v>273</v>
      </c>
      <c r="F218" s="23" t="s">
        <v>276</v>
      </c>
      <c r="G218" s="98">
        <v>2970</v>
      </c>
      <c r="H218" s="69">
        <v>2970</v>
      </c>
      <c r="I218" s="69">
        <v>2961.7</v>
      </c>
    </row>
    <row r="219" spans="1:9" ht="20.25">
      <c r="A219" s="19" t="s">
        <v>69</v>
      </c>
      <c r="B219" s="19"/>
      <c r="C219" s="22" t="s">
        <v>70</v>
      </c>
      <c r="D219" s="22" t="s">
        <v>213</v>
      </c>
      <c r="E219" s="22"/>
      <c r="F219" s="22"/>
      <c r="G219" s="65">
        <f>G220+G234+G264+G268+G287</f>
        <v>313649.89999999997</v>
      </c>
      <c r="H219" s="65">
        <f>H220+H234+H264+H268+H287</f>
        <v>275896.40000000002</v>
      </c>
      <c r="I219" s="65">
        <f>I220+I234+I264+I268+I287</f>
        <v>274830.90000000002</v>
      </c>
    </row>
    <row r="220" spans="1:9">
      <c r="A220" s="21" t="s">
        <v>71</v>
      </c>
      <c r="B220" s="21"/>
      <c r="C220" s="15" t="s">
        <v>70</v>
      </c>
      <c r="D220" s="15" t="s">
        <v>6</v>
      </c>
      <c r="E220" s="15"/>
      <c r="F220" s="15"/>
      <c r="G220" s="66">
        <f>G226+G228+G230+G233</f>
        <v>82800.299999999988</v>
      </c>
      <c r="H220" s="66">
        <f>H226+H228+H230+H233</f>
        <v>78137.100000000006</v>
      </c>
      <c r="I220" s="66">
        <f>I226+I228+I230+I233</f>
        <v>77251.600000000006</v>
      </c>
    </row>
    <row r="221" spans="1:9" ht="31.5" hidden="1">
      <c r="A221" s="3" t="s">
        <v>24</v>
      </c>
      <c r="B221" s="42"/>
      <c r="C221" s="4" t="s">
        <v>70</v>
      </c>
      <c r="D221" s="4" t="s">
        <v>6</v>
      </c>
      <c r="E221" s="4" t="s">
        <v>64</v>
      </c>
      <c r="F221" s="4"/>
      <c r="G221" s="71"/>
      <c r="H221" s="60"/>
      <c r="I221" s="60"/>
    </row>
    <row r="222" spans="1:9" ht="31.5" hidden="1">
      <c r="A222" s="3" t="s">
        <v>66</v>
      </c>
      <c r="B222" s="42"/>
      <c r="C222" s="4" t="s">
        <v>70</v>
      </c>
      <c r="D222" s="4" t="s">
        <v>6</v>
      </c>
      <c r="E222" s="4" t="s">
        <v>65</v>
      </c>
      <c r="F222" s="4"/>
      <c r="G222" s="71"/>
      <c r="H222" s="60"/>
      <c r="I222" s="60"/>
    </row>
    <row r="223" spans="1:9" hidden="1">
      <c r="A223" s="3" t="s">
        <v>25</v>
      </c>
      <c r="B223" s="42"/>
      <c r="C223" s="4" t="s">
        <v>70</v>
      </c>
      <c r="D223" s="4" t="s">
        <v>6</v>
      </c>
      <c r="E223" s="4" t="s">
        <v>65</v>
      </c>
      <c r="F223" s="4" t="s">
        <v>57</v>
      </c>
      <c r="G223" s="72">
        <v>0</v>
      </c>
      <c r="H223" s="72">
        <v>0</v>
      </c>
      <c r="I223" s="60">
        <f>SUM(G223:H223)</f>
        <v>0</v>
      </c>
    </row>
    <row r="224" spans="1:9">
      <c r="A224" s="3" t="s">
        <v>72</v>
      </c>
      <c r="B224" s="3"/>
      <c r="C224" s="4" t="s">
        <v>70</v>
      </c>
      <c r="D224" s="4" t="s">
        <v>6</v>
      </c>
      <c r="E224" s="4" t="s">
        <v>73</v>
      </c>
      <c r="F224" s="4"/>
      <c r="G224" s="60"/>
      <c r="H224" s="60"/>
      <c r="I224" s="60"/>
    </row>
    <row r="225" spans="1:9">
      <c r="A225" s="3" t="s">
        <v>277</v>
      </c>
      <c r="B225" s="3"/>
      <c r="C225" s="4" t="s">
        <v>70</v>
      </c>
      <c r="D225" s="4" t="s">
        <v>6</v>
      </c>
      <c r="E225" s="4" t="s">
        <v>74</v>
      </c>
      <c r="F225" s="4"/>
      <c r="G225" s="60"/>
      <c r="H225" s="60"/>
      <c r="I225" s="60"/>
    </row>
    <row r="226" spans="1:9">
      <c r="A226" s="3" t="s">
        <v>278</v>
      </c>
      <c r="B226" s="3"/>
      <c r="C226" s="4" t="s">
        <v>70</v>
      </c>
      <c r="D226" s="4" t="s">
        <v>6</v>
      </c>
      <c r="E226" s="4" t="s">
        <v>74</v>
      </c>
      <c r="F226" s="4" t="s">
        <v>61</v>
      </c>
      <c r="G226" s="103">
        <v>67901.399999999994</v>
      </c>
      <c r="H226" s="72">
        <v>64404</v>
      </c>
      <c r="I226" s="72">
        <v>63687.9</v>
      </c>
    </row>
    <row r="227" spans="1:9" ht="47.25">
      <c r="A227" s="3" t="s">
        <v>279</v>
      </c>
      <c r="B227" s="3"/>
      <c r="C227" s="4" t="s">
        <v>70</v>
      </c>
      <c r="D227" s="4" t="s">
        <v>6</v>
      </c>
      <c r="E227" s="4" t="s">
        <v>196</v>
      </c>
      <c r="F227" s="4"/>
      <c r="G227" s="103"/>
      <c r="H227" s="72"/>
      <c r="I227" s="60"/>
    </row>
    <row r="228" spans="1:9">
      <c r="A228" s="3" t="s">
        <v>278</v>
      </c>
      <c r="B228" s="3"/>
      <c r="C228" s="4" t="s">
        <v>70</v>
      </c>
      <c r="D228" s="4" t="s">
        <v>6</v>
      </c>
      <c r="E228" s="4" t="s">
        <v>196</v>
      </c>
      <c r="F228" s="4" t="s">
        <v>61</v>
      </c>
      <c r="G228" s="103">
        <v>9.9</v>
      </c>
      <c r="H228" s="103">
        <v>9.9</v>
      </c>
      <c r="I228" s="73">
        <v>9.9</v>
      </c>
    </row>
    <row r="229" spans="1:9">
      <c r="A229" s="3" t="s">
        <v>274</v>
      </c>
      <c r="B229" s="3"/>
      <c r="C229" s="4" t="s">
        <v>70</v>
      </c>
      <c r="D229" s="4" t="s">
        <v>6</v>
      </c>
      <c r="E229" s="4" t="s">
        <v>280</v>
      </c>
      <c r="F229" s="4"/>
      <c r="G229" s="103"/>
      <c r="H229" s="72"/>
      <c r="I229" s="60"/>
    </row>
    <row r="230" spans="1:9" ht="47.25">
      <c r="A230" s="3" t="s">
        <v>275</v>
      </c>
      <c r="B230" s="3"/>
      <c r="C230" s="4" t="s">
        <v>70</v>
      </c>
      <c r="D230" s="4" t="s">
        <v>6</v>
      </c>
      <c r="E230" s="4" t="s">
        <v>280</v>
      </c>
      <c r="F230" s="4" t="s">
        <v>276</v>
      </c>
      <c r="G230" s="103">
        <v>14239</v>
      </c>
      <c r="H230" s="72">
        <v>13723.2</v>
      </c>
      <c r="I230" s="72">
        <v>13553.8</v>
      </c>
    </row>
    <row r="231" spans="1:9">
      <c r="A231" s="3" t="s">
        <v>206</v>
      </c>
      <c r="B231" s="3"/>
      <c r="C231" s="4" t="s">
        <v>70</v>
      </c>
      <c r="D231" s="4" t="s">
        <v>6</v>
      </c>
      <c r="E231" s="4" t="s">
        <v>56</v>
      </c>
      <c r="F231" s="4"/>
      <c r="G231" s="60"/>
      <c r="H231" s="60"/>
      <c r="I231" s="60"/>
    </row>
    <row r="232" spans="1:9" ht="46.5" customHeight="1">
      <c r="A232" s="3" t="s">
        <v>216</v>
      </c>
      <c r="B232" s="3"/>
      <c r="C232" s="4" t="s">
        <v>70</v>
      </c>
      <c r="D232" s="4" t="s">
        <v>6</v>
      </c>
      <c r="E232" s="4" t="s">
        <v>217</v>
      </c>
      <c r="F232" s="4"/>
      <c r="G232" s="60"/>
      <c r="H232" s="60"/>
      <c r="I232" s="60"/>
    </row>
    <row r="233" spans="1:9">
      <c r="A233" s="3" t="s">
        <v>41</v>
      </c>
      <c r="B233" s="3"/>
      <c r="C233" s="4" t="s">
        <v>70</v>
      </c>
      <c r="D233" s="4" t="s">
        <v>6</v>
      </c>
      <c r="E233" s="4" t="s">
        <v>217</v>
      </c>
      <c r="F233" s="4" t="s">
        <v>42</v>
      </c>
      <c r="G233" s="60">
        <v>650</v>
      </c>
      <c r="H233" s="60">
        <v>0</v>
      </c>
      <c r="I233" s="60">
        <v>0</v>
      </c>
    </row>
    <row r="234" spans="1:9" s="5" customFormat="1">
      <c r="A234" s="21" t="s">
        <v>77</v>
      </c>
      <c r="B234" s="21"/>
      <c r="C234" s="15" t="s">
        <v>70</v>
      </c>
      <c r="D234" s="15" t="s">
        <v>7</v>
      </c>
      <c r="E234" s="15"/>
      <c r="F234" s="15"/>
      <c r="G234" s="66">
        <f>G237+G240+G242+G245+G249+G251+G254+G257+G259+G261+G263</f>
        <v>204494.9</v>
      </c>
      <c r="H234" s="66">
        <f>H237+H240+H242+H245+H249+H251+H254+H257+H259+H261+H263</f>
        <v>174334.9</v>
      </c>
      <c r="I234" s="66">
        <f>I237+I240+I242+I245+I249+I251+I254+I257+I259+I261+I263</f>
        <v>176535.2</v>
      </c>
    </row>
    <row r="235" spans="1:9" s="5" customFormat="1">
      <c r="A235" s="3" t="s">
        <v>148</v>
      </c>
      <c r="B235" s="3"/>
      <c r="C235" s="4" t="s">
        <v>70</v>
      </c>
      <c r="D235" s="4" t="s">
        <v>7</v>
      </c>
      <c r="E235" s="4" t="s">
        <v>147</v>
      </c>
      <c r="F235" s="4"/>
      <c r="G235" s="99"/>
      <c r="H235" s="74"/>
      <c r="I235" s="74"/>
    </row>
    <row r="236" spans="1:9" s="5" customFormat="1" ht="47.25">
      <c r="A236" s="3" t="s">
        <v>282</v>
      </c>
      <c r="B236" s="3"/>
      <c r="C236" s="4" t="s">
        <v>70</v>
      </c>
      <c r="D236" s="4" t="s">
        <v>7</v>
      </c>
      <c r="E236" s="4" t="s">
        <v>281</v>
      </c>
      <c r="F236" s="4"/>
      <c r="G236" s="60"/>
      <c r="H236" s="74"/>
      <c r="I236" s="74"/>
    </row>
    <row r="237" spans="1:9" s="5" customFormat="1">
      <c r="A237" s="3" t="s">
        <v>25</v>
      </c>
      <c r="B237" s="3"/>
      <c r="C237" s="4" t="s">
        <v>70</v>
      </c>
      <c r="D237" s="4" t="s">
        <v>7</v>
      </c>
      <c r="E237" s="4" t="s">
        <v>281</v>
      </c>
      <c r="F237" s="4" t="s">
        <v>57</v>
      </c>
      <c r="G237" s="60">
        <v>11960</v>
      </c>
      <c r="H237" s="60">
        <v>0</v>
      </c>
      <c r="I237" s="60">
        <v>0</v>
      </c>
    </row>
    <row r="238" spans="1:9" ht="31.5">
      <c r="A238" s="3" t="s">
        <v>78</v>
      </c>
      <c r="B238" s="3"/>
      <c r="C238" s="4" t="s">
        <v>70</v>
      </c>
      <c r="D238" s="4" t="s">
        <v>7</v>
      </c>
      <c r="E238" s="4" t="s">
        <v>79</v>
      </c>
      <c r="F238" s="4"/>
      <c r="G238" s="60"/>
      <c r="H238" s="74"/>
      <c r="I238" s="74"/>
    </row>
    <row r="239" spans="1:9">
      <c r="A239" s="3" t="s">
        <v>277</v>
      </c>
      <c r="B239" s="3"/>
      <c r="C239" s="4" t="s">
        <v>70</v>
      </c>
      <c r="D239" s="4" t="s">
        <v>7</v>
      </c>
      <c r="E239" s="4" t="s">
        <v>80</v>
      </c>
      <c r="F239" s="4"/>
      <c r="G239" s="60"/>
      <c r="H239" s="74"/>
      <c r="I239" s="74"/>
    </row>
    <row r="240" spans="1:9">
      <c r="A240" s="3" t="s">
        <v>278</v>
      </c>
      <c r="B240" s="3"/>
      <c r="C240" s="4" t="s">
        <v>70</v>
      </c>
      <c r="D240" s="4" t="s">
        <v>7</v>
      </c>
      <c r="E240" s="4" t="s">
        <v>80</v>
      </c>
      <c r="F240" s="4" t="s">
        <v>61</v>
      </c>
      <c r="G240" s="72">
        <v>170847.4</v>
      </c>
      <c r="H240" s="72">
        <v>153047.4</v>
      </c>
      <c r="I240" s="72">
        <v>155293.70000000001</v>
      </c>
    </row>
    <row r="241" spans="1:9" ht="47.25">
      <c r="A241" s="3" t="s">
        <v>279</v>
      </c>
      <c r="B241" s="3"/>
      <c r="C241" s="4" t="s">
        <v>70</v>
      </c>
      <c r="D241" s="4" t="s">
        <v>7</v>
      </c>
      <c r="E241" s="4" t="s">
        <v>171</v>
      </c>
      <c r="F241" s="4"/>
      <c r="G241" s="70"/>
      <c r="H241" s="74"/>
      <c r="I241" s="74"/>
    </row>
    <row r="242" spans="1:9">
      <c r="A242" s="3" t="s">
        <v>278</v>
      </c>
      <c r="B242" s="3"/>
      <c r="C242" s="4" t="s">
        <v>70</v>
      </c>
      <c r="D242" s="4" t="s">
        <v>7</v>
      </c>
      <c r="E242" s="4" t="s">
        <v>171</v>
      </c>
      <c r="F242" s="4" t="s">
        <v>61</v>
      </c>
      <c r="G242" s="70">
        <v>287</v>
      </c>
      <c r="H242" s="60">
        <v>287</v>
      </c>
      <c r="I242" s="60">
        <v>287</v>
      </c>
    </row>
    <row r="243" spans="1:9">
      <c r="A243" s="3" t="s">
        <v>154</v>
      </c>
      <c r="B243" s="3"/>
      <c r="C243" s="4" t="s">
        <v>70</v>
      </c>
      <c r="D243" s="4" t="s">
        <v>7</v>
      </c>
      <c r="E243" s="4" t="s">
        <v>155</v>
      </c>
      <c r="F243" s="4"/>
      <c r="G243" s="60"/>
      <c r="H243" s="74"/>
      <c r="I243" s="74"/>
    </row>
    <row r="244" spans="1:9">
      <c r="A244" s="3" t="s">
        <v>277</v>
      </c>
      <c r="B244" s="3"/>
      <c r="C244" s="4" t="s">
        <v>70</v>
      </c>
      <c r="D244" s="4" t="s">
        <v>7</v>
      </c>
      <c r="E244" s="4" t="s">
        <v>156</v>
      </c>
      <c r="F244" s="4"/>
      <c r="G244" s="60"/>
      <c r="H244" s="74"/>
      <c r="I244" s="74"/>
    </row>
    <row r="245" spans="1:9">
      <c r="A245" s="3" t="s">
        <v>278</v>
      </c>
      <c r="B245" s="3"/>
      <c r="C245" s="4" t="s">
        <v>70</v>
      </c>
      <c r="D245" s="4" t="s">
        <v>7</v>
      </c>
      <c r="E245" s="4" t="s">
        <v>156</v>
      </c>
      <c r="F245" s="4" t="s">
        <v>61</v>
      </c>
      <c r="G245" s="72">
        <v>12088.1</v>
      </c>
      <c r="H245" s="72">
        <v>12088.1</v>
      </c>
      <c r="I245" s="72">
        <v>12088.1</v>
      </c>
    </row>
    <row r="246" spans="1:9" ht="31.5" hidden="1">
      <c r="A246" s="3" t="s">
        <v>81</v>
      </c>
      <c r="B246" s="3"/>
      <c r="C246" s="4" t="s">
        <v>70</v>
      </c>
      <c r="D246" s="4" t="s">
        <v>7</v>
      </c>
      <c r="E246" s="4" t="s">
        <v>82</v>
      </c>
      <c r="F246" s="4"/>
      <c r="G246" s="60"/>
      <c r="H246" s="74"/>
      <c r="I246" s="74"/>
    </row>
    <row r="247" spans="1:9" hidden="1">
      <c r="A247" s="3" t="s">
        <v>75</v>
      </c>
      <c r="B247" s="3"/>
      <c r="C247" s="4" t="s">
        <v>70</v>
      </c>
      <c r="D247" s="4" t="s">
        <v>7</v>
      </c>
      <c r="E247" s="4" t="s">
        <v>82</v>
      </c>
      <c r="F247" s="4" t="s">
        <v>61</v>
      </c>
      <c r="G247" s="104"/>
      <c r="H247" s="74"/>
      <c r="I247" s="74"/>
    </row>
    <row r="248" spans="1:9" ht="47.25">
      <c r="A248" s="3" t="s">
        <v>279</v>
      </c>
      <c r="B248" s="3"/>
      <c r="C248" s="4" t="s">
        <v>70</v>
      </c>
      <c r="D248" s="4" t="s">
        <v>7</v>
      </c>
      <c r="E248" s="4" t="s">
        <v>197</v>
      </c>
      <c r="F248" s="4"/>
      <c r="G248" s="105"/>
      <c r="H248" s="74"/>
      <c r="I248" s="74"/>
    </row>
    <row r="249" spans="1:9">
      <c r="A249" s="3" t="s">
        <v>278</v>
      </c>
      <c r="B249" s="3"/>
      <c r="C249" s="4" t="s">
        <v>70</v>
      </c>
      <c r="D249" s="4" t="s">
        <v>7</v>
      </c>
      <c r="E249" s="4" t="s">
        <v>197</v>
      </c>
      <c r="F249" s="4" t="s">
        <v>61</v>
      </c>
      <c r="G249" s="67">
        <v>170.4</v>
      </c>
      <c r="H249" s="67">
        <v>170.4</v>
      </c>
      <c r="I249" s="67">
        <v>170.4</v>
      </c>
    </row>
    <row r="250" spans="1:9">
      <c r="A250" s="3" t="s">
        <v>274</v>
      </c>
      <c r="B250" s="3"/>
      <c r="C250" s="4" t="s">
        <v>70</v>
      </c>
      <c r="D250" s="4" t="s">
        <v>7</v>
      </c>
      <c r="E250" s="4" t="s">
        <v>283</v>
      </c>
      <c r="F250" s="4"/>
      <c r="G250" s="67"/>
      <c r="H250" s="74"/>
      <c r="I250" s="74"/>
    </row>
    <row r="251" spans="1:9" ht="47.25">
      <c r="A251" s="3" t="s">
        <v>275</v>
      </c>
      <c r="B251" s="3"/>
      <c r="C251" s="4" t="s">
        <v>70</v>
      </c>
      <c r="D251" s="4" t="s">
        <v>7</v>
      </c>
      <c r="E251" s="4" t="s">
        <v>283</v>
      </c>
      <c r="F251" s="4" t="s">
        <v>276</v>
      </c>
      <c r="G251" s="72">
        <v>5784</v>
      </c>
      <c r="H251" s="72">
        <v>5784</v>
      </c>
      <c r="I251" s="72">
        <v>5784</v>
      </c>
    </row>
    <row r="252" spans="1:9">
      <c r="A252" s="3" t="s">
        <v>83</v>
      </c>
      <c r="B252" s="3"/>
      <c r="C252" s="4" t="s">
        <v>70</v>
      </c>
      <c r="D252" s="4" t="s">
        <v>7</v>
      </c>
      <c r="E252" s="4" t="s">
        <v>84</v>
      </c>
      <c r="F252" s="4"/>
      <c r="G252" s="60"/>
      <c r="H252" s="74"/>
      <c r="I252" s="74"/>
    </row>
    <row r="253" spans="1:9" ht="31.5">
      <c r="A253" s="3" t="s">
        <v>172</v>
      </c>
      <c r="B253" s="3"/>
      <c r="C253" s="4" t="s">
        <v>70</v>
      </c>
      <c r="D253" s="4" t="s">
        <v>7</v>
      </c>
      <c r="E253" s="4" t="s">
        <v>173</v>
      </c>
      <c r="F253" s="4"/>
      <c r="G253" s="60"/>
      <c r="H253" s="74"/>
      <c r="I253" s="74"/>
    </row>
    <row r="254" spans="1:9">
      <c r="A254" s="3" t="s">
        <v>278</v>
      </c>
      <c r="B254" s="3"/>
      <c r="C254" s="4" t="s">
        <v>70</v>
      </c>
      <c r="D254" s="4" t="s">
        <v>7</v>
      </c>
      <c r="E254" s="4" t="s">
        <v>173</v>
      </c>
      <c r="F254" s="4" t="s">
        <v>61</v>
      </c>
      <c r="G254" s="67">
        <v>2902</v>
      </c>
      <c r="H254" s="67">
        <v>2902</v>
      </c>
      <c r="I254" s="67">
        <v>2902</v>
      </c>
    </row>
    <row r="255" spans="1:9">
      <c r="A255" s="3" t="s">
        <v>206</v>
      </c>
      <c r="B255" s="3"/>
      <c r="C255" s="4" t="s">
        <v>70</v>
      </c>
      <c r="D255" s="4" t="s">
        <v>7</v>
      </c>
      <c r="E255" s="4" t="s">
        <v>56</v>
      </c>
      <c r="F255" s="95"/>
      <c r="G255" s="60"/>
      <c r="H255" s="74"/>
      <c r="I255" s="74"/>
    </row>
    <row r="256" spans="1:9" ht="47.25">
      <c r="A256" s="3" t="s">
        <v>216</v>
      </c>
      <c r="B256" s="3"/>
      <c r="C256" s="4" t="s">
        <v>70</v>
      </c>
      <c r="D256" s="4" t="s">
        <v>7</v>
      </c>
      <c r="E256" s="4" t="s">
        <v>217</v>
      </c>
      <c r="F256" s="4"/>
      <c r="G256" s="60"/>
      <c r="H256" s="74"/>
      <c r="I256" s="74"/>
    </row>
    <row r="257" spans="1:9">
      <c r="A257" s="3" t="s">
        <v>41</v>
      </c>
      <c r="B257" s="3"/>
      <c r="C257" s="4" t="s">
        <v>70</v>
      </c>
      <c r="D257" s="4" t="s">
        <v>7</v>
      </c>
      <c r="E257" s="4" t="s">
        <v>217</v>
      </c>
      <c r="F257" s="4" t="s">
        <v>42</v>
      </c>
      <c r="G257" s="60">
        <v>350</v>
      </c>
      <c r="H257" s="60">
        <v>0</v>
      </c>
      <c r="I257" s="60">
        <v>0</v>
      </c>
    </row>
    <row r="258" spans="1:9" ht="63">
      <c r="A258" s="3" t="s">
        <v>209</v>
      </c>
      <c r="B258" s="3"/>
      <c r="C258" s="4" t="s">
        <v>70</v>
      </c>
      <c r="D258" s="4" t="s">
        <v>7</v>
      </c>
      <c r="E258" s="4" t="s">
        <v>210</v>
      </c>
      <c r="F258" s="4"/>
      <c r="G258" s="60"/>
      <c r="H258" s="60"/>
      <c r="I258" s="60"/>
    </row>
    <row r="259" spans="1:9" ht="19.5" customHeight="1">
      <c r="A259" s="3" t="s">
        <v>41</v>
      </c>
      <c r="B259" s="3"/>
      <c r="C259" s="4" t="s">
        <v>70</v>
      </c>
      <c r="D259" s="4" t="s">
        <v>7</v>
      </c>
      <c r="E259" s="4" t="s">
        <v>210</v>
      </c>
      <c r="F259" s="4" t="s">
        <v>42</v>
      </c>
      <c r="G259" s="60">
        <v>40</v>
      </c>
      <c r="H259" s="60">
        <v>0</v>
      </c>
      <c r="I259" s="60">
        <v>0</v>
      </c>
    </row>
    <row r="260" spans="1:9" ht="46.5" customHeight="1">
      <c r="A260" s="3" t="s">
        <v>284</v>
      </c>
      <c r="B260" s="3"/>
      <c r="C260" s="4" t="s">
        <v>70</v>
      </c>
      <c r="D260" s="4" t="s">
        <v>7</v>
      </c>
      <c r="E260" s="4" t="s">
        <v>218</v>
      </c>
      <c r="F260" s="4"/>
      <c r="G260" s="60"/>
      <c r="H260" s="60"/>
      <c r="I260" s="60"/>
    </row>
    <row r="261" spans="1:9" ht="20.25" customHeight="1">
      <c r="A261" s="3" t="s">
        <v>303</v>
      </c>
      <c r="B261" s="3"/>
      <c r="C261" s="4" t="s">
        <v>70</v>
      </c>
      <c r="D261" s="4" t="s">
        <v>7</v>
      </c>
      <c r="E261" s="4" t="s">
        <v>218</v>
      </c>
      <c r="F261" s="4" t="s">
        <v>304</v>
      </c>
      <c r="G261" s="60">
        <v>15</v>
      </c>
      <c r="H261" s="60">
        <v>5</v>
      </c>
      <c r="I261" s="60">
        <v>10</v>
      </c>
    </row>
    <row r="262" spans="1:9" ht="47.25">
      <c r="A262" s="45" t="s">
        <v>271</v>
      </c>
      <c r="B262" s="45"/>
      <c r="C262" s="44" t="s">
        <v>70</v>
      </c>
      <c r="D262" s="44" t="s">
        <v>7</v>
      </c>
      <c r="E262" s="44" t="s">
        <v>272</v>
      </c>
      <c r="F262" s="44"/>
      <c r="G262" s="72"/>
      <c r="H262" s="74"/>
      <c r="I262" s="74"/>
    </row>
    <row r="263" spans="1:9">
      <c r="A263" s="45" t="s">
        <v>41</v>
      </c>
      <c r="B263" s="45"/>
      <c r="C263" s="44" t="s">
        <v>70</v>
      </c>
      <c r="D263" s="44" t="s">
        <v>7</v>
      </c>
      <c r="E263" s="44" t="s">
        <v>272</v>
      </c>
      <c r="F263" s="44" t="s">
        <v>42</v>
      </c>
      <c r="G263" s="72">
        <v>51</v>
      </c>
      <c r="H263" s="60">
        <v>51</v>
      </c>
      <c r="I263" s="60">
        <v>0</v>
      </c>
    </row>
    <row r="264" spans="1:9" ht="31.5">
      <c r="A264" s="21" t="s">
        <v>226</v>
      </c>
      <c r="B264" s="21"/>
      <c r="C264" s="15" t="s">
        <v>70</v>
      </c>
      <c r="D264" s="15" t="s">
        <v>58</v>
      </c>
      <c r="E264" s="15"/>
      <c r="F264" s="15"/>
      <c r="G264" s="66">
        <f>G267</f>
        <v>200</v>
      </c>
      <c r="H264" s="66">
        <f>H267</f>
        <v>80</v>
      </c>
      <c r="I264" s="66">
        <f>I267</f>
        <v>80</v>
      </c>
    </row>
    <row r="265" spans="1:9" ht="19.5" customHeight="1">
      <c r="A265" s="47" t="s">
        <v>227</v>
      </c>
      <c r="B265" s="3"/>
      <c r="C265" s="4" t="s">
        <v>70</v>
      </c>
      <c r="D265" s="4" t="s">
        <v>58</v>
      </c>
      <c r="E265" s="4" t="s">
        <v>228</v>
      </c>
      <c r="F265" s="4"/>
      <c r="G265" s="60"/>
      <c r="H265" s="60"/>
      <c r="I265" s="60"/>
    </row>
    <row r="266" spans="1:9">
      <c r="A266" s="3" t="s">
        <v>236</v>
      </c>
      <c r="B266" s="3"/>
      <c r="C266" s="4" t="s">
        <v>70</v>
      </c>
      <c r="D266" s="4" t="s">
        <v>58</v>
      </c>
      <c r="E266" s="4" t="s">
        <v>229</v>
      </c>
      <c r="F266" s="4"/>
      <c r="G266" s="60"/>
      <c r="H266" s="60"/>
      <c r="I266" s="60"/>
    </row>
    <row r="267" spans="1:9">
      <c r="A267" s="3" t="s">
        <v>278</v>
      </c>
      <c r="B267" s="3"/>
      <c r="C267" s="4" t="s">
        <v>70</v>
      </c>
      <c r="D267" s="4" t="s">
        <v>58</v>
      </c>
      <c r="E267" s="4" t="s">
        <v>229</v>
      </c>
      <c r="F267" s="4" t="s">
        <v>61</v>
      </c>
      <c r="G267" s="60">
        <v>200</v>
      </c>
      <c r="H267" s="60">
        <v>80</v>
      </c>
      <c r="I267" s="60">
        <v>80</v>
      </c>
    </row>
    <row r="268" spans="1:9">
      <c r="A268" s="21" t="s">
        <v>86</v>
      </c>
      <c r="B268" s="21"/>
      <c r="C268" s="15" t="s">
        <v>70</v>
      </c>
      <c r="D268" s="15" t="s">
        <v>70</v>
      </c>
      <c r="E268" s="15"/>
      <c r="F268" s="15"/>
      <c r="G268" s="66">
        <f>G271+G273+G276+G279+G281+G284+G286</f>
        <v>7165.4</v>
      </c>
      <c r="H268" s="66">
        <f>H271+H273+H276+H279+H281+H284+H286</f>
        <v>6355.0999999999995</v>
      </c>
      <c r="I268" s="66">
        <f>I271+I273+I276+I279+I281+I284+I286</f>
        <v>6329.4999999999991</v>
      </c>
    </row>
    <row r="269" spans="1:9">
      <c r="A269" s="3" t="s">
        <v>237</v>
      </c>
      <c r="B269" s="3"/>
      <c r="C269" s="4" t="s">
        <v>70</v>
      </c>
      <c r="D269" s="4" t="s">
        <v>70</v>
      </c>
      <c r="E269" s="4" t="s">
        <v>87</v>
      </c>
      <c r="F269" s="4"/>
      <c r="G269" s="60"/>
      <c r="H269" s="74"/>
      <c r="I269" s="74"/>
    </row>
    <row r="270" spans="1:9">
      <c r="A270" s="3" t="s">
        <v>277</v>
      </c>
      <c r="B270" s="3"/>
      <c r="C270" s="4" t="s">
        <v>70</v>
      </c>
      <c r="D270" s="4" t="s">
        <v>70</v>
      </c>
      <c r="E270" s="4" t="s">
        <v>157</v>
      </c>
      <c r="F270" s="4"/>
      <c r="G270" s="60"/>
      <c r="H270" s="74"/>
      <c r="I270" s="74"/>
    </row>
    <row r="271" spans="1:9">
      <c r="A271" s="3" t="s">
        <v>278</v>
      </c>
      <c r="B271" s="3"/>
      <c r="C271" s="4" t="s">
        <v>70</v>
      </c>
      <c r="D271" s="4" t="s">
        <v>70</v>
      </c>
      <c r="E271" s="4" t="s">
        <v>157</v>
      </c>
      <c r="F271" s="4" t="s">
        <v>61</v>
      </c>
      <c r="G271" s="60">
        <v>3565.4</v>
      </c>
      <c r="H271" s="60">
        <v>3186.2</v>
      </c>
      <c r="I271" s="60">
        <v>3185.6</v>
      </c>
    </row>
    <row r="272" spans="1:9" ht="47.25">
      <c r="A272" s="3" t="s">
        <v>279</v>
      </c>
      <c r="B272" s="3"/>
      <c r="C272" s="4" t="s">
        <v>70</v>
      </c>
      <c r="D272" s="4" t="s">
        <v>70</v>
      </c>
      <c r="E272" s="4" t="s">
        <v>198</v>
      </c>
      <c r="F272" s="4"/>
      <c r="G272" s="60"/>
      <c r="H272" s="60"/>
      <c r="I272" s="60"/>
    </row>
    <row r="273" spans="1:9">
      <c r="A273" s="3" t="s">
        <v>278</v>
      </c>
      <c r="B273" s="3"/>
      <c r="C273" s="4" t="s">
        <v>70</v>
      </c>
      <c r="D273" s="4" t="s">
        <v>70</v>
      </c>
      <c r="E273" s="4" t="s">
        <v>198</v>
      </c>
      <c r="F273" s="4" t="s">
        <v>61</v>
      </c>
      <c r="G273" s="60">
        <v>3.2</v>
      </c>
      <c r="H273" s="60">
        <v>3.2</v>
      </c>
      <c r="I273" s="60">
        <v>3.2</v>
      </c>
    </row>
    <row r="274" spans="1:9">
      <c r="A274" s="3" t="s">
        <v>253</v>
      </c>
      <c r="B274" s="3"/>
      <c r="C274" s="4" t="s">
        <v>70</v>
      </c>
      <c r="D274" s="4" t="s">
        <v>70</v>
      </c>
      <c r="E274" s="4" t="s">
        <v>88</v>
      </c>
      <c r="F274" s="4"/>
      <c r="G274" s="60"/>
      <c r="H274" s="60"/>
      <c r="I274" s="60"/>
    </row>
    <row r="275" spans="1:9">
      <c r="A275" s="3" t="s">
        <v>301</v>
      </c>
      <c r="B275" s="3"/>
      <c r="C275" s="4" t="s">
        <v>70</v>
      </c>
      <c r="D275" s="4" t="s">
        <v>70</v>
      </c>
      <c r="E275" s="4" t="s">
        <v>302</v>
      </c>
      <c r="F275" s="4"/>
      <c r="G275" s="60"/>
      <c r="H275" s="60"/>
      <c r="I275" s="60"/>
    </row>
    <row r="276" spans="1:9">
      <c r="A276" s="3" t="s">
        <v>41</v>
      </c>
      <c r="B276" s="3"/>
      <c r="C276" s="4" t="s">
        <v>70</v>
      </c>
      <c r="D276" s="4" t="s">
        <v>70</v>
      </c>
      <c r="E276" s="4" t="s">
        <v>302</v>
      </c>
      <c r="F276" s="4" t="s">
        <v>42</v>
      </c>
      <c r="G276" s="60">
        <v>200</v>
      </c>
      <c r="H276" s="60">
        <v>200</v>
      </c>
      <c r="I276" s="60">
        <v>151.5</v>
      </c>
    </row>
    <row r="277" spans="1:9" ht="31.5">
      <c r="A277" s="3" t="s">
        <v>89</v>
      </c>
      <c r="B277" s="3"/>
      <c r="C277" s="4" t="s">
        <v>70</v>
      </c>
      <c r="D277" s="4" t="s">
        <v>70</v>
      </c>
      <c r="E277" s="4" t="s">
        <v>90</v>
      </c>
      <c r="F277" s="4"/>
      <c r="G277" s="60"/>
      <c r="H277" s="74"/>
      <c r="I277" s="74"/>
    </row>
    <row r="278" spans="1:9" ht="63">
      <c r="A278" s="3" t="s">
        <v>286</v>
      </c>
      <c r="B278" s="3"/>
      <c r="C278" s="4" t="s">
        <v>70</v>
      </c>
      <c r="D278" s="4" t="s">
        <v>70</v>
      </c>
      <c r="E278" s="4" t="s">
        <v>285</v>
      </c>
      <c r="F278" s="4"/>
      <c r="G278" s="60"/>
      <c r="H278" s="74"/>
      <c r="I278" s="74"/>
    </row>
    <row r="279" spans="1:9">
      <c r="A279" s="3" t="s">
        <v>278</v>
      </c>
      <c r="B279" s="3"/>
      <c r="C279" s="4" t="s">
        <v>70</v>
      </c>
      <c r="D279" s="4" t="s">
        <v>70</v>
      </c>
      <c r="E279" s="4" t="s">
        <v>285</v>
      </c>
      <c r="F279" s="4" t="s">
        <v>61</v>
      </c>
      <c r="G279" s="60">
        <v>928.7</v>
      </c>
      <c r="H279" s="60">
        <v>862</v>
      </c>
      <c r="I279" s="60">
        <v>887</v>
      </c>
    </row>
    <row r="280" spans="1:9">
      <c r="A280" s="3" t="s">
        <v>274</v>
      </c>
      <c r="B280" s="3"/>
      <c r="C280" s="4" t="s">
        <v>70</v>
      </c>
      <c r="D280" s="4" t="s">
        <v>70</v>
      </c>
      <c r="E280" s="4" t="s">
        <v>287</v>
      </c>
      <c r="F280" s="4"/>
      <c r="G280" s="74"/>
      <c r="H280" s="74"/>
      <c r="I280" s="74"/>
    </row>
    <row r="281" spans="1:9" ht="47.25">
      <c r="A281" s="3" t="s">
        <v>275</v>
      </c>
      <c r="B281" s="3"/>
      <c r="C281" s="4" t="s">
        <v>70</v>
      </c>
      <c r="D281" s="4" t="s">
        <v>70</v>
      </c>
      <c r="E281" s="4" t="s">
        <v>287</v>
      </c>
      <c r="F281" s="4" t="s">
        <v>276</v>
      </c>
      <c r="G281" s="60">
        <v>2394.6</v>
      </c>
      <c r="H281" s="60">
        <v>2102.1999999999998</v>
      </c>
      <c r="I281" s="60">
        <v>2102.1999999999998</v>
      </c>
    </row>
    <row r="282" spans="1:9">
      <c r="A282" s="3" t="s">
        <v>206</v>
      </c>
      <c r="B282" s="3"/>
      <c r="C282" s="4" t="s">
        <v>70</v>
      </c>
      <c r="D282" s="4" t="s">
        <v>70</v>
      </c>
      <c r="E282" s="4" t="s">
        <v>56</v>
      </c>
      <c r="F282" s="95"/>
      <c r="G282" s="74"/>
      <c r="H282" s="74"/>
      <c r="I282" s="74"/>
    </row>
    <row r="283" spans="1:9" ht="66" customHeight="1">
      <c r="A283" s="45" t="s">
        <v>209</v>
      </c>
      <c r="B283" s="45"/>
      <c r="C283" s="44" t="s">
        <v>70</v>
      </c>
      <c r="D283" s="44" t="s">
        <v>70</v>
      </c>
      <c r="E283" s="44" t="s">
        <v>210</v>
      </c>
      <c r="F283" s="44"/>
      <c r="G283" s="72"/>
      <c r="H283" s="74"/>
      <c r="I283" s="74"/>
    </row>
    <row r="284" spans="1:9">
      <c r="A284" s="45" t="s">
        <v>41</v>
      </c>
      <c r="B284" s="45"/>
      <c r="C284" s="44" t="s">
        <v>70</v>
      </c>
      <c r="D284" s="44" t="s">
        <v>70</v>
      </c>
      <c r="E284" s="44" t="s">
        <v>210</v>
      </c>
      <c r="F284" s="44" t="s">
        <v>42</v>
      </c>
      <c r="G284" s="72">
        <v>72</v>
      </c>
      <c r="H284" s="60">
        <v>0</v>
      </c>
      <c r="I284" s="60">
        <v>0</v>
      </c>
    </row>
    <row r="285" spans="1:9" ht="47.25">
      <c r="A285" s="45" t="s">
        <v>271</v>
      </c>
      <c r="B285" s="45"/>
      <c r="C285" s="44" t="s">
        <v>70</v>
      </c>
      <c r="D285" s="44" t="s">
        <v>70</v>
      </c>
      <c r="E285" s="44" t="s">
        <v>272</v>
      </c>
      <c r="F285" s="44"/>
      <c r="G285" s="72"/>
      <c r="H285" s="60"/>
      <c r="I285" s="60"/>
    </row>
    <row r="286" spans="1:9">
      <c r="A286" s="45" t="s">
        <v>41</v>
      </c>
      <c r="B286" s="45"/>
      <c r="C286" s="44" t="s">
        <v>70</v>
      </c>
      <c r="D286" s="44" t="s">
        <v>70</v>
      </c>
      <c r="E286" s="44" t="s">
        <v>272</v>
      </c>
      <c r="F286" s="44" t="s">
        <v>42</v>
      </c>
      <c r="G286" s="72">
        <v>1.5</v>
      </c>
      <c r="H286" s="60">
        <v>1.5</v>
      </c>
      <c r="I286" s="60">
        <v>0</v>
      </c>
    </row>
    <row r="287" spans="1:9">
      <c r="A287" s="21" t="s">
        <v>91</v>
      </c>
      <c r="B287" s="21"/>
      <c r="C287" s="15" t="s">
        <v>70</v>
      </c>
      <c r="D287" s="15" t="s">
        <v>92</v>
      </c>
      <c r="E287" s="15"/>
      <c r="F287" s="15"/>
      <c r="G287" s="66">
        <f>G290+G292</f>
        <v>18989.3</v>
      </c>
      <c r="H287" s="66">
        <f>H290+H292</f>
        <v>16989.3</v>
      </c>
      <c r="I287" s="66">
        <f>I290+I292</f>
        <v>14634.6</v>
      </c>
    </row>
    <row r="288" spans="1:9" ht="63">
      <c r="A288" s="3" t="s">
        <v>96</v>
      </c>
      <c r="B288" s="3"/>
      <c r="C288" s="4" t="s">
        <v>70</v>
      </c>
      <c r="D288" s="4" t="s">
        <v>92</v>
      </c>
      <c r="E288" s="4" t="s">
        <v>97</v>
      </c>
      <c r="F288" s="4"/>
      <c r="G288" s="60"/>
      <c r="H288" s="74"/>
      <c r="I288" s="74"/>
    </row>
    <row r="289" spans="1:9">
      <c r="A289" s="3" t="s">
        <v>277</v>
      </c>
      <c r="B289" s="3"/>
      <c r="C289" s="4" t="s">
        <v>70</v>
      </c>
      <c r="D289" s="4" t="s">
        <v>92</v>
      </c>
      <c r="E289" s="4" t="s">
        <v>98</v>
      </c>
      <c r="F289" s="4"/>
      <c r="G289" s="60"/>
      <c r="H289" s="74"/>
      <c r="I289" s="74"/>
    </row>
    <row r="290" spans="1:9">
      <c r="A290" s="3" t="s">
        <v>278</v>
      </c>
      <c r="B290" s="3"/>
      <c r="C290" s="4" t="s">
        <v>70</v>
      </c>
      <c r="D290" s="4" t="s">
        <v>92</v>
      </c>
      <c r="E290" s="4" t="s">
        <v>98</v>
      </c>
      <c r="F290" s="4" t="s">
        <v>61</v>
      </c>
      <c r="G290" s="60">
        <v>15620.7</v>
      </c>
      <c r="H290" s="60">
        <v>13620.7</v>
      </c>
      <c r="I290" s="60">
        <v>13142.6</v>
      </c>
    </row>
    <row r="291" spans="1:9" ht="47.25">
      <c r="A291" s="3" t="s">
        <v>279</v>
      </c>
      <c r="B291" s="3"/>
      <c r="C291" s="4" t="s">
        <v>70</v>
      </c>
      <c r="D291" s="4" t="s">
        <v>92</v>
      </c>
      <c r="E291" s="4" t="s">
        <v>175</v>
      </c>
      <c r="F291" s="4"/>
      <c r="G291" s="70"/>
      <c r="H291" s="74"/>
      <c r="I291" s="74"/>
    </row>
    <row r="292" spans="1:9">
      <c r="A292" s="3" t="s">
        <v>278</v>
      </c>
      <c r="B292" s="3"/>
      <c r="C292" s="4" t="s">
        <v>70</v>
      </c>
      <c r="D292" s="4" t="s">
        <v>92</v>
      </c>
      <c r="E292" s="4" t="s">
        <v>175</v>
      </c>
      <c r="F292" s="4" t="s">
        <v>61</v>
      </c>
      <c r="G292" s="70">
        <v>3368.6</v>
      </c>
      <c r="H292" s="70">
        <v>3368.6</v>
      </c>
      <c r="I292" s="60">
        <v>1492</v>
      </c>
    </row>
    <row r="293" spans="1:9" ht="20.25">
      <c r="A293" s="19" t="s">
        <v>254</v>
      </c>
      <c r="B293" s="19"/>
      <c r="C293" s="22" t="s">
        <v>60</v>
      </c>
      <c r="D293" s="22" t="s">
        <v>213</v>
      </c>
      <c r="E293" s="20"/>
      <c r="F293" s="20"/>
      <c r="G293" s="76">
        <f>G294</f>
        <v>1949.1000000000001</v>
      </c>
      <c r="H293" s="76">
        <f>H294</f>
        <v>1914.2</v>
      </c>
      <c r="I293" s="76">
        <f>I294</f>
        <v>1883.4</v>
      </c>
    </row>
    <row r="294" spans="1:9">
      <c r="A294" s="21" t="s">
        <v>99</v>
      </c>
      <c r="B294" s="21"/>
      <c r="C294" s="15" t="s">
        <v>60</v>
      </c>
      <c r="D294" s="15" t="s">
        <v>6</v>
      </c>
      <c r="E294" s="15"/>
      <c r="F294" s="15"/>
      <c r="G294" s="66">
        <f>G297+G302+G304+G307+G299</f>
        <v>1949.1000000000001</v>
      </c>
      <c r="H294" s="66">
        <f>H297+H302+H304+H307+H299</f>
        <v>1914.2</v>
      </c>
      <c r="I294" s="66">
        <f>I297+I302+I304+I307+I299</f>
        <v>1883.4</v>
      </c>
    </row>
    <row r="295" spans="1:9" ht="47.25">
      <c r="A295" s="45" t="s">
        <v>288</v>
      </c>
      <c r="B295" s="3"/>
      <c r="C295" s="4" t="s">
        <v>60</v>
      </c>
      <c r="D295" s="4" t="s">
        <v>6</v>
      </c>
      <c r="E295" s="4" t="s">
        <v>233</v>
      </c>
      <c r="F295" s="4"/>
      <c r="G295" s="74"/>
      <c r="H295" s="74"/>
      <c r="I295" s="74"/>
    </row>
    <row r="296" spans="1:9" ht="47.25">
      <c r="A296" s="56" t="s">
        <v>239</v>
      </c>
      <c r="B296" s="3"/>
      <c r="C296" s="4" t="s">
        <v>60</v>
      </c>
      <c r="D296" s="4" t="s">
        <v>6</v>
      </c>
      <c r="E296" s="4" t="s">
        <v>238</v>
      </c>
      <c r="F296" s="4"/>
      <c r="G296" s="74"/>
      <c r="H296" s="74"/>
      <c r="I296" s="74"/>
    </row>
    <row r="297" spans="1:9">
      <c r="A297" s="45" t="s">
        <v>41</v>
      </c>
      <c r="B297" s="3"/>
      <c r="C297" s="4" t="s">
        <v>60</v>
      </c>
      <c r="D297" s="4" t="s">
        <v>6</v>
      </c>
      <c r="E297" s="4" t="s">
        <v>238</v>
      </c>
      <c r="F297" s="44" t="s">
        <v>42</v>
      </c>
      <c r="G297" s="60">
        <v>93.9</v>
      </c>
      <c r="H297" s="60">
        <v>93.9</v>
      </c>
      <c r="I297" s="60">
        <v>93.9</v>
      </c>
    </row>
    <row r="298" spans="1:9">
      <c r="A298" s="45" t="s">
        <v>325</v>
      </c>
      <c r="B298" s="3"/>
      <c r="C298" s="4" t="s">
        <v>60</v>
      </c>
      <c r="D298" s="4" t="s">
        <v>6</v>
      </c>
      <c r="E298" s="4" t="s">
        <v>326</v>
      </c>
      <c r="F298" s="44"/>
      <c r="G298" s="60"/>
      <c r="H298" s="60"/>
      <c r="I298" s="60"/>
    </row>
    <row r="299" spans="1:9">
      <c r="A299" s="45" t="s">
        <v>126</v>
      </c>
      <c r="B299" s="3"/>
      <c r="C299" s="4" t="s">
        <v>60</v>
      </c>
      <c r="D299" s="4" t="s">
        <v>6</v>
      </c>
      <c r="E299" s="4" t="s">
        <v>326</v>
      </c>
      <c r="F299" s="44" t="s">
        <v>127</v>
      </c>
      <c r="G299" s="60">
        <v>14.4</v>
      </c>
      <c r="H299" s="60">
        <v>0</v>
      </c>
      <c r="I299" s="60">
        <v>0</v>
      </c>
    </row>
    <row r="300" spans="1:9">
      <c r="A300" s="3" t="s">
        <v>100</v>
      </c>
      <c r="B300" s="3"/>
      <c r="C300" s="4" t="s">
        <v>60</v>
      </c>
      <c r="D300" s="4" t="s">
        <v>6</v>
      </c>
      <c r="E300" s="4" t="s">
        <v>101</v>
      </c>
      <c r="F300" s="4"/>
      <c r="G300" s="74"/>
      <c r="H300" s="74"/>
      <c r="I300" s="74"/>
    </row>
    <row r="301" spans="1:9">
      <c r="A301" s="3" t="s">
        <v>277</v>
      </c>
      <c r="B301" s="3"/>
      <c r="C301" s="4" t="s">
        <v>60</v>
      </c>
      <c r="D301" s="4" t="s">
        <v>6</v>
      </c>
      <c r="E301" s="4" t="s">
        <v>102</v>
      </c>
      <c r="F301" s="4"/>
      <c r="G301" s="74"/>
      <c r="H301" s="74"/>
      <c r="I301" s="74"/>
    </row>
    <row r="302" spans="1:9">
      <c r="A302" s="3" t="s">
        <v>278</v>
      </c>
      <c r="B302" s="3"/>
      <c r="C302" s="4" t="s">
        <v>60</v>
      </c>
      <c r="D302" s="4" t="s">
        <v>6</v>
      </c>
      <c r="E302" s="4" t="s">
        <v>102</v>
      </c>
      <c r="F302" s="4" t="s">
        <v>61</v>
      </c>
      <c r="G302" s="60">
        <v>1833.3</v>
      </c>
      <c r="H302" s="60">
        <v>1807.2</v>
      </c>
      <c r="I302" s="60">
        <v>1782</v>
      </c>
    </row>
    <row r="303" spans="1:9" ht="47.25">
      <c r="A303" s="3" t="s">
        <v>279</v>
      </c>
      <c r="B303" s="3"/>
      <c r="C303" s="4" t="s">
        <v>60</v>
      </c>
      <c r="D303" s="4" t="s">
        <v>6</v>
      </c>
      <c r="E303" s="4" t="s">
        <v>176</v>
      </c>
      <c r="F303" s="4"/>
      <c r="G303" s="70"/>
      <c r="H303" s="60"/>
      <c r="I303" s="60"/>
    </row>
    <row r="304" spans="1:9">
      <c r="A304" s="3" t="s">
        <v>278</v>
      </c>
      <c r="B304" s="3"/>
      <c r="C304" s="4" t="s">
        <v>60</v>
      </c>
      <c r="D304" s="4" t="s">
        <v>6</v>
      </c>
      <c r="E304" s="4" t="s">
        <v>176</v>
      </c>
      <c r="F304" s="4" t="s">
        <v>61</v>
      </c>
      <c r="G304" s="70">
        <v>2</v>
      </c>
      <c r="H304" s="60">
        <v>2</v>
      </c>
      <c r="I304" s="60">
        <v>2</v>
      </c>
    </row>
    <row r="305" spans="1:9">
      <c r="A305" s="3" t="s">
        <v>206</v>
      </c>
      <c r="B305" s="3"/>
      <c r="C305" s="4" t="s">
        <v>60</v>
      </c>
      <c r="D305" s="4" t="s">
        <v>6</v>
      </c>
      <c r="E305" s="4" t="s">
        <v>56</v>
      </c>
      <c r="F305" s="4"/>
      <c r="G305" s="70"/>
      <c r="H305" s="60"/>
      <c r="I305" s="60"/>
    </row>
    <row r="306" spans="1:9" ht="47.25">
      <c r="A306" s="3" t="s">
        <v>284</v>
      </c>
      <c r="B306" s="3"/>
      <c r="C306" s="4" t="s">
        <v>60</v>
      </c>
      <c r="D306" s="4" t="s">
        <v>6</v>
      </c>
      <c r="E306" s="4" t="s">
        <v>218</v>
      </c>
      <c r="F306" s="4"/>
      <c r="G306" s="70"/>
      <c r="H306" s="60"/>
      <c r="I306" s="60"/>
    </row>
    <row r="307" spans="1:9">
      <c r="A307" s="3" t="s">
        <v>41</v>
      </c>
      <c r="B307" s="3"/>
      <c r="C307" s="4" t="s">
        <v>60</v>
      </c>
      <c r="D307" s="4" t="s">
        <v>6</v>
      </c>
      <c r="E307" s="4" t="s">
        <v>218</v>
      </c>
      <c r="F307" s="4" t="s">
        <v>42</v>
      </c>
      <c r="G307" s="70">
        <v>5.5</v>
      </c>
      <c r="H307" s="60">
        <v>11.1</v>
      </c>
      <c r="I307" s="60">
        <v>5.5</v>
      </c>
    </row>
    <row r="308" spans="1:9" ht="20.25">
      <c r="A308" s="19" t="s">
        <v>219</v>
      </c>
      <c r="B308" s="19"/>
      <c r="C308" s="22" t="s">
        <v>92</v>
      </c>
      <c r="D308" s="22" t="s">
        <v>213</v>
      </c>
      <c r="E308" s="22"/>
      <c r="F308" s="22"/>
      <c r="G308" s="65">
        <f>G309+G313+G326+G330+G337+G349</f>
        <v>60596</v>
      </c>
      <c r="H308" s="65">
        <f>H309+H313+H326+H330+H337+H349</f>
        <v>43539</v>
      </c>
      <c r="I308" s="65">
        <f>I309+I313+I326+I330+I337+I349</f>
        <v>45261</v>
      </c>
    </row>
    <row r="309" spans="1:9">
      <c r="A309" s="21" t="s">
        <v>103</v>
      </c>
      <c r="B309" s="21"/>
      <c r="C309" s="15" t="s">
        <v>92</v>
      </c>
      <c r="D309" s="15" t="s">
        <v>6</v>
      </c>
      <c r="E309" s="15"/>
      <c r="F309" s="15"/>
      <c r="G309" s="66">
        <f>G312</f>
        <v>29406.400000000001</v>
      </c>
      <c r="H309" s="66">
        <f>H312</f>
        <v>18721.8</v>
      </c>
      <c r="I309" s="66">
        <f>I312</f>
        <v>19462.2</v>
      </c>
    </row>
    <row r="310" spans="1:9">
      <c r="A310" s="3" t="s">
        <v>107</v>
      </c>
      <c r="B310" s="3"/>
      <c r="C310" s="4" t="s">
        <v>92</v>
      </c>
      <c r="D310" s="4" t="s">
        <v>6</v>
      </c>
      <c r="E310" s="4" t="s">
        <v>108</v>
      </c>
      <c r="F310" s="4"/>
      <c r="G310" s="60"/>
      <c r="H310" s="60"/>
      <c r="I310" s="60"/>
    </row>
    <row r="311" spans="1:9">
      <c r="A311" s="3" t="s">
        <v>274</v>
      </c>
      <c r="B311" s="3"/>
      <c r="C311" s="4" t="s">
        <v>92</v>
      </c>
      <c r="D311" s="4" t="s">
        <v>6</v>
      </c>
      <c r="E311" s="4" t="s">
        <v>289</v>
      </c>
      <c r="F311" s="4"/>
      <c r="G311" s="60"/>
      <c r="H311" s="60"/>
      <c r="I311" s="60"/>
    </row>
    <row r="312" spans="1:9" ht="47.25">
      <c r="A312" s="3" t="s">
        <v>275</v>
      </c>
      <c r="B312" s="3"/>
      <c r="C312" s="4" t="s">
        <v>92</v>
      </c>
      <c r="D312" s="4" t="s">
        <v>6</v>
      </c>
      <c r="E312" s="4" t="s">
        <v>289</v>
      </c>
      <c r="F312" s="4" t="s">
        <v>276</v>
      </c>
      <c r="G312" s="60">
        <v>29406.400000000001</v>
      </c>
      <c r="H312" s="60">
        <v>18721.8</v>
      </c>
      <c r="I312" s="60">
        <v>19462.2</v>
      </c>
    </row>
    <row r="313" spans="1:9">
      <c r="A313" s="21" t="s">
        <v>111</v>
      </c>
      <c r="B313" s="21"/>
      <c r="C313" s="15" t="s">
        <v>92</v>
      </c>
      <c r="D313" s="15" t="s">
        <v>7</v>
      </c>
      <c r="E313" s="15"/>
      <c r="F313" s="15"/>
      <c r="G313" s="66">
        <f>G316+G319+G322+G325</f>
        <v>18895.2</v>
      </c>
      <c r="H313" s="66">
        <f>H316+H319+H322+H325</f>
        <v>15238.7</v>
      </c>
      <c r="I313" s="66">
        <f>I316+I319+I322+I325</f>
        <v>15841.399999999998</v>
      </c>
    </row>
    <row r="314" spans="1:9">
      <c r="A314" s="32" t="s">
        <v>107</v>
      </c>
      <c r="B314" s="32"/>
      <c r="C314" s="33" t="s">
        <v>92</v>
      </c>
      <c r="D314" s="33" t="s">
        <v>7</v>
      </c>
      <c r="E314" s="33" t="s">
        <v>108</v>
      </c>
      <c r="F314" s="34"/>
      <c r="G314" s="71"/>
      <c r="H314" s="60"/>
      <c r="I314" s="60"/>
    </row>
    <row r="315" spans="1:9">
      <c r="A315" s="32" t="s">
        <v>274</v>
      </c>
      <c r="B315" s="32"/>
      <c r="C315" s="33" t="s">
        <v>92</v>
      </c>
      <c r="D315" s="33" t="s">
        <v>7</v>
      </c>
      <c r="E315" s="33" t="s">
        <v>289</v>
      </c>
      <c r="F315" s="34"/>
      <c r="G315" s="71"/>
      <c r="H315" s="60"/>
      <c r="I315" s="60"/>
    </row>
    <row r="316" spans="1:9" ht="47.25">
      <c r="A316" s="32" t="s">
        <v>275</v>
      </c>
      <c r="B316" s="32"/>
      <c r="C316" s="33" t="s">
        <v>92</v>
      </c>
      <c r="D316" s="33" t="s">
        <v>7</v>
      </c>
      <c r="E316" s="33" t="s">
        <v>289</v>
      </c>
      <c r="F316" s="33" t="s">
        <v>276</v>
      </c>
      <c r="G316" s="67">
        <v>9030.7000000000007</v>
      </c>
      <c r="H316" s="60">
        <v>6530.9</v>
      </c>
      <c r="I316" s="60">
        <v>6789.2</v>
      </c>
    </row>
    <row r="317" spans="1:9">
      <c r="A317" s="3" t="s">
        <v>109</v>
      </c>
      <c r="B317" s="3"/>
      <c r="C317" s="4" t="s">
        <v>92</v>
      </c>
      <c r="D317" s="4" t="s">
        <v>7</v>
      </c>
      <c r="E317" s="4" t="s">
        <v>110</v>
      </c>
      <c r="F317" s="4"/>
      <c r="G317" s="60"/>
      <c r="H317" s="60"/>
      <c r="I317" s="60"/>
    </row>
    <row r="318" spans="1:9">
      <c r="A318" s="3" t="s">
        <v>274</v>
      </c>
      <c r="B318" s="3"/>
      <c r="C318" s="4" t="s">
        <v>92</v>
      </c>
      <c r="D318" s="4" t="s">
        <v>7</v>
      </c>
      <c r="E318" s="4" t="s">
        <v>290</v>
      </c>
      <c r="F318" s="4"/>
      <c r="G318" s="60"/>
      <c r="H318" s="60"/>
      <c r="I318" s="60"/>
    </row>
    <row r="319" spans="1:9" ht="47.25">
      <c r="A319" s="3" t="s">
        <v>275</v>
      </c>
      <c r="B319" s="3"/>
      <c r="C319" s="4" t="s">
        <v>92</v>
      </c>
      <c r="D319" s="4" t="s">
        <v>7</v>
      </c>
      <c r="E319" s="4" t="s">
        <v>290</v>
      </c>
      <c r="F319" s="4" t="s">
        <v>276</v>
      </c>
      <c r="G319" s="60">
        <v>3779.5</v>
      </c>
      <c r="H319" s="60">
        <v>5660.1</v>
      </c>
      <c r="I319" s="60">
        <v>5883.9</v>
      </c>
    </row>
    <row r="320" spans="1:9">
      <c r="A320" s="3" t="s">
        <v>112</v>
      </c>
      <c r="B320" s="3"/>
      <c r="C320" s="4" t="s">
        <v>92</v>
      </c>
      <c r="D320" s="4" t="s">
        <v>7</v>
      </c>
      <c r="E320" s="4" t="s">
        <v>113</v>
      </c>
      <c r="F320" s="4"/>
      <c r="G320" s="60"/>
      <c r="H320" s="60"/>
      <c r="I320" s="60"/>
    </row>
    <row r="321" spans="1:9">
      <c r="A321" s="3" t="s">
        <v>274</v>
      </c>
      <c r="B321" s="3"/>
      <c r="C321" s="4" t="s">
        <v>92</v>
      </c>
      <c r="D321" s="4" t="s">
        <v>7</v>
      </c>
      <c r="E321" s="4" t="s">
        <v>291</v>
      </c>
      <c r="F321" s="4"/>
      <c r="G321" s="60"/>
      <c r="H321" s="60"/>
      <c r="I321" s="60"/>
    </row>
    <row r="322" spans="1:9" ht="47.25">
      <c r="A322" s="3" t="s">
        <v>275</v>
      </c>
      <c r="B322" s="3"/>
      <c r="C322" s="4" t="s">
        <v>92</v>
      </c>
      <c r="D322" s="4" t="s">
        <v>7</v>
      </c>
      <c r="E322" s="4" t="s">
        <v>291</v>
      </c>
      <c r="F322" s="4" t="s">
        <v>276</v>
      </c>
      <c r="G322" s="60">
        <v>5179</v>
      </c>
      <c r="H322" s="60">
        <v>3047.7</v>
      </c>
      <c r="I322" s="60">
        <v>3168.3</v>
      </c>
    </row>
    <row r="323" spans="1:9">
      <c r="A323" s="3" t="s">
        <v>83</v>
      </c>
      <c r="B323" s="3"/>
      <c r="C323" s="4" t="s">
        <v>92</v>
      </c>
      <c r="D323" s="4" t="s">
        <v>7</v>
      </c>
      <c r="E323" s="4" t="s">
        <v>84</v>
      </c>
      <c r="F323" s="4"/>
      <c r="G323" s="74"/>
      <c r="H323" s="74"/>
      <c r="I323" s="74"/>
    </row>
    <row r="324" spans="1:9" ht="47.25">
      <c r="A324" s="3" t="s">
        <v>114</v>
      </c>
      <c r="B324" s="3"/>
      <c r="C324" s="4" t="s">
        <v>92</v>
      </c>
      <c r="D324" s="4" t="s">
        <v>7</v>
      </c>
      <c r="E324" s="4" t="s">
        <v>115</v>
      </c>
      <c r="F324" s="4"/>
      <c r="G324" s="74"/>
      <c r="H324" s="74"/>
      <c r="I324" s="74"/>
    </row>
    <row r="325" spans="1:9">
      <c r="A325" s="3" t="s">
        <v>303</v>
      </c>
      <c r="B325" s="3"/>
      <c r="C325" s="4" t="s">
        <v>92</v>
      </c>
      <c r="D325" s="4" t="s">
        <v>7</v>
      </c>
      <c r="E325" s="4" t="s">
        <v>115</v>
      </c>
      <c r="F325" s="4" t="s">
        <v>304</v>
      </c>
      <c r="G325" s="60">
        <v>906</v>
      </c>
      <c r="H325" s="60">
        <v>0</v>
      </c>
      <c r="I325" s="60">
        <v>0</v>
      </c>
    </row>
    <row r="326" spans="1:9" ht="31.5">
      <c r="A326" s="21" t="s">
        <v>158</v>
      </c>
      <c r="B326" s="21"/>
      <c r="C326" s="15" t="s">
        <v>92</v>
      </c>
      <c r="D326" s="15" t="s">
        <v>9</v>
      </c>
      <c r="E326" s="35"/>
      <c r="F326" s="35"/>
      <c r="G326" s="66">
        <f>G329</f>
        <v>3049.9</v>
      </c>
      <c r="H326" s="66">
        <f>H329</f>
        <v>1741.5</v>
      </c>
      <c r="I326" s="66">
        <f>I329</f>
        <v>1810.4</v>
      </c>
    </row>
    <row r="327" spans="1:9">
      <c r="A327" s="3" t="s">
        <v>107</v>
      </c>
      <c r="B327" s="3"/>
      <c r="C327" s="4" t="s">
        <v>92</v>
      </c>
      <c r="D327" s="4" t="s">
        <v>9</v>
      </c>
      <c r="E327" s="4" t="s">
        <v>108</v>
      </c>
      <c r="F327" s="4"/>
      <c r="G327" s="60"/>
      <c r="H327" s="60"/>
      <c r="I327" s="60"/>
    </row>
    <row r="328" spans="1:9">
      <c r="A328" s="3" t="s">
        <v>274</v>
      </c>
      <c r="B328" s="3"/>
      <c r="C328" s="4" t="s">
        <v>92</v>
      </c>
      <c r="D328" s="4" t="s">
        <v>9</v>
      </c>
      <c r="E328" s="4" t="s">
        <v>289</v>
      </c>
      <c r="F328" s="4"/>
      <c r="G328" s="60"/>
      <c r="H328" s="60"/>
      <c r="I328" s="60"/>
    </row>
    <row r="329" spans="1:9" ht="47.25">
      <c r="A329" s="3" t="s">
        <v>275</v>
      </c>
      <c r="B329" s="3"/>
      <c r="C329" s="4" t="s">
        <v>92</v>
      </c>
      <c r="D329" s="4" t="s">
        <v>9</v>
      </c>
      <c r="E329" s="4" t="s">
        <v>289</v>
      </c>
      <c r="F329" s="4" t="s">
        <v>276</v>
      </c>
      <c r="G329" s="60">
        <v>3049.9</v>
      </c>
      <c r="H329" s="60">
        <v>1741.5</v>
      </c>
      <c r="I329" s="75">
        <v>1810.4</v>
      </c>
    </row>
    <row r="330" spans="1:9">
      <c r="A330" s="21" t="s">
        <v>116</v>
      </c>
      <c r="B330" s="21"/>
      <c r="C330" s="15" t="s">
        <v>92</v>
      </c>
      <c r="D330" s="15" t="s">
        <v>36</v>
      </c>
      <c r="E330" s="15"/>
      <c r="F330" s="15"/>
      <c r="G330" s="66">
        <f>G333+G336</f>
        <v>8617.7999999999993</v>
      </c>
      <c r="H330" s="66">
        <f>H333+H336</f>
        <v>6966.2</v>
      </c>
      <c r="I330" s="66">
        <f>I333+I336</f>
        <v>7241.8</v>
      </c>
    </row>
    <row r="331" spans="1:9">
      <c r="A331" s="3" t="s">
        <v>107</v>
      </c>
      <c r="B331" s="3"/>
      <c r="C331" s="4" t="s">
        <v>92</v>
      </c>
      <c r="D331" s="4" t="s">
        <v>36</v>
      </c>
      <c r="E331" s="4" t="s">
        <v>108</v>
      </c>
      <c r="F331" s="4"/>
      <c r="G331" s="74"/>
      <c r="H331" s="74"/>
      <c r="I331" s="74"/>
    </row>
    <row r="332" spans="1:9">
      <c r="A332" s="3" t="s">
        <v>274</v>
      </c>
      <c r="B332" s="3"/>
      <c r="C332" s="4" t="s">
        <v>92</v>
      </c>
      <c r="D332" s="4" t="s">
        <v>36</v>
      </c>
      <c r="E332" s="4" t="s">
        <v>289</v>
      </c>
      <c r="F332" s="4"/>
      <c r="G332" s="74"/>
      <c r="H332" s="74"/>
      <c r="I332" s="74"/>
    </row>
    <row r="333" spans="1:9" ht="47.25">
      <c r="A333" s="3" t="s">
        <v>275</v>
      </c>
      <c r="B333" s="3"/>
      <c r="C333" s="4" t="s">
        <v>92</v>
      </c>
      <c r="D333" s="4" t="s">
        <v>36</v>
      </c>
      <c r="E333" s="4" t="s">
        <v>289</v>
      </c>
      <c r="F333" s="4" t="s">
        <v>276</v>
      </c>
      <c r="G333" s="60">
        <v>7719.8</v>
      </c>
      <c r="H333" s="60">
        <v>6966.2</v>
      </c>
      <c r="I333" s="60">
        <v>7241.8</v>
      </c>
    </row>
    <row r="334" spans="1:9">
      <c r="A334" s="3" t="s">
        <v>83</v>
      </c>
      <c r="B334" s="3"/>
      <c r="C334" s="4" t="s">
        <v>92</v>
      </c>
      <c r="D334" s="4" t="s">
        <v>36</v>
      </c>
      <c r="E334" s="4" t="s">
        <v>84</v>
      </c>
      <c r="F334" s="4"/>
      <c r="G334" s="60"/>
      <c r="H334" s="60"/>
      <c r="I334" s="60"/>
    </row>
    <row r="335" spans="1:9" ht="47.25">
      <c r="A335" s="3" t="s">
        <v>114</v>
      </c>
      <c r="B335" s="3"/>
      <c r="C335" s="4" t="s">
        <v>92</v>
      </c>
      <c r="D335" s="4" t="s">
        <v>36</v>
      </c>
      <c r="E335" s="4" t="s">
        <v>115</v>
      </c>
      <c r="F335" s="4"/>
      <c r="G335" s="60"/>
      <c r="H335" s="60"/>
      <c r="I335" s="60"/>
    </row>
    <row r="336" spans="1:9">
      <c r="A336" s="3" t="s">
        <v>303</v>
      </c>
      <c r="B336" s="3"/>
      <c r="C336" s="4" t="s">
        <v>92</v>
      </c>
      <c r="D336" s="4" t="s">
        <v>36</v>
      </c>
      <c r="E336" s="4" t="s">
        <v>115</v>
      </c>
      <c r="F336" s="4" t="s">
        <v>304</v>
      </c>
      <c r="G336" s="60">
        <v>898</v>
      </c>
      <c r="H336" s="60">
        <v>0</v>
      </c>
      <c r="I336" s="60">
        <v>0</v>
      </c>
    </row>
    <row r="337" spans="1:9">
      <c r="A337" s="21" t="s">
        <v>199</v>
      </c>
      <c r="B337" s="21"/>
      <c r="C337" s="15" t="s">
        <v>92</v>
      </c>
      <c r="D337" s="15" t="s">
        <v>70</v>
      </c>
      <c r="E337" s="15"/>
      <c r="F337" s="15"/>
      <c r="G337" s="66">
        <f>G340</f>
        <v>599.70000000000005</v>
      </c>
      <c r="H337" s="66">
        <f>H340</f>
        <v>870.8</v>
      </c>
      <c r="I337" s="66">
        <f>I340</f>
        <v>905.2</v>
      </c>
    </row>
    <row r="338" spans="1:9">
      <c r="A338" s="3" t="s">
        <v>221</v>
      </c>
      <c r="B338" s="3"/>
      <c r="C338" s="4" t="s">
        <v>92</v>
      </c>
      <c r="D338" s="4" t="s">
        <v>70</v>
      </c>
      <c r="E338" s="4" t="s">
        <v>220</v>
      </c>
      <c r="F338" s="4"/>
      <c r="G338" s="60"/>
      <c r="H338" s="60"/>
      <c r="I338" s="60"/>
    </row>
    <row r="339" spans="1:9" ht="47.25">
      <c r="A339" s="3" t="s">
        <v>275</v>
      </c>
      <c r="B339" s="3"/>
      <c r="C339" s="4" t="s">
        <v>92</v>
      </c>
      <c r="D339" s="4" t="s">
        <v>70</v>
      </c>
      <c r="E339" s="4" t="s">
        <v>305</v>
      </c>
      <c r="F339" s="4"/>
      <c r="G339" s="60"/>
      <c r="H339" s="60"/>
      <c r="I339" s="60"/>
    </row>
    <row r="340" spans="1:9">
      <c r="A340" s="3" t="s">
        <v>83</v>
      </c>
      <c r="B340" s="3"/>
      <c r="C340" s="4" t="s">
        <v>92</v>
      </c>
      <c r="D340" s="4" t="s">
        <v>70</v>
      </c>
      <c r="E340" s="4" t="s">
        <v>305</v>
      </c>
      <c r="F340" s="4" t="s">
        <v>276</v>
      </c>
      <c r="G340" s="60">
        <v>599.70000000000005</v>
      </c>
      <c r="H340" s="60">
        <v>870.8</v>
      </c>
      <c r="I340" s="60">
        <v>905.2</v>
      </c>
    </row>
    <row r="341" spans="1:9" hidden="1">
      <c r="A341" s="88" t="s">
        <v>117</v>
      </c>
      <c r="B341" s="88"/>
      <c r="C341" s="89" t="s">
        <v>92</v>
      </c>
      <c r="D341" s="89" t="s">
        <v>60</v>
      </c>
      <c r="E341" s="89"/>
      <c r="F341" s="89"/>
      <c r="G341" s="90"/>
      <c r="H341" s="102"/>
      <c r="I341" s="102"/>
    </row>
    <row r="342" spans="1:9" ht="31.5" hidden="1">
      <c r="A342" s="91" t="s">
        <v>24</v>
      </c>
      <c r="B342" s="91"/>
      <c r="C342" s="95" t="s">
        <v>92</v>
      </c>
      <c r="D342" s="95" t="s">
        <v>60</v>
      </c>
      <c r="E342" s="95" t="s">
        <v>64</v>
      </c>
      <c r="F342" s="95"/>
      <c r="G342" s="74"/>
      <c r="H342" s="102"/>
      <c r="I342" s="102"/>
    </row>
    <row r="343" spans="1:9" hidden="1">
      <c r="A343" s="91" t="s">
        <v>177</v>
      </c>
      <c r="B343" s="91"/>
      <c r="C343" s="95" t="s">
        <v>92</v>
      </c>
      <c r="D343" s="95" t="s">
        <v>60</v>
      </c>
      <c r="E343" s="95" t="s">
        <v>65</v>
      </c>
      <c r="F343" s="95"/>
      <c r="G343" s="74"/>
      <c r="H343" s="102"/>
      <c r="I343" s="102"/>
    </row>
    <row r="344" spans="1:9" hidden="1">
      <c r="A344" s="91" t="s">
        <v>25</v>
      </c>
      <c r="B344" s="91"/>
      <c r="C344" s="95" t="s">
        <v>92</v>
      </c>
      <c r="D344" s="95" t="s">
        <v>60</v>
      </c>
      <c r="E344" s="95" t="s">
        <v>65</v>
      </c>
      <c r="F344" s="95" t="s">
        <v>57</v>
      </c>
      <c r="G344" s="74"/>
      <c r="H344" s="102"/>
      <c r="I344" s="102"/>
    </row>
    <row r="345" spans="1:9" hidden="1">
      <c r="A345" s="91" t="s">
        <v>160</v>
      </c>
      <c r="B345" s="91"/>
      <c r="C345" s="95" t="s">
        <v>92</v>
      </c>
      <c r="D345" s="95" t="s">
        <v>60</v>
      </c>
      <c r="E345" s="95" t="s">
        <v>161</v>
      </c>
      <c r="F345" s="95"/>
      <c r="G345" s="74"/>
      <c r="H345" s="102"/>
      <c r="I345" s="102"/>
    </row>
    <row r="346" spans="1:9" hidden="1">
      <c r="A346" s="91" t="s">
        <v>75</v>
      </c>
      <c r="B346" s="91"/>
      <c r="C346" s="95" t="s">
        <v>92</v>
      </c>
      <c r="D346" s="95" t="s">
        <v>60</v>
      </c>
      <c r="E346" s="95" t="s">
        <v>162</v>
      </c>
      <c r="F346" s="95" t="s">
        <v>61</v>
      </c>
      <c r="G346" s="74"/>
      <c r="H346" s="102"/>
      <c r="I346" s="102"/>
    </row>
    <row r="347" spans="1:9" ht="31.5" hidden="1">
      <c r="A347" s="97" t="s">
        <v>163</v>
      </c>
      <c r="B347" s="91"/>
      <c r="C347" s="95" t="s">
        <v>92</v>
      </c>
      <c r="D347" s="95" t="s">
        <v>60</v>
      </c>
      <c r="E347" s="95" t="s">
        <v>164</v>
      </c>
      <c r="F347" s="95"/>
      <c r="G347" s="74"/>
      <c r="H347" s="102"/>
      <c r="I347" s="102"/>
    </row>
    <row r="348" spans="1:9" hidden="1">
      <c r="A348" s="91" t="s">
        <v>22</v>
      </c>
      <c r="B348" s="91"/>
      <c r="C348" s="95" t="s">
        <v>92</v>
      </c>
      <c r="D348" s="95" t="s">
        <v>60</v>
      </c>
      <c r="E348" s="95" t="s">
        <v>164</v>
      </c>
      <c r="F348" s="95" t="s">
        <v>28</v>
      </c>
      <c r="G348" s="74"/>
      <c r="H348" s="102">
        <v>-107</v>
      </c>
      <c r="I348" s="102"/>
    </row>
    <row r="349" spans="1:9">
      <c r="A349" s="21" t="s">
        <v>222</v>
      </c>
      <c r="B349" s="21"/>
      <c r="C349" s="15" t="s">
        <v>92</v>
      </c>
      <c r="D349" s="15" t="s">
        <v>92</v>
      </c>
      <c r="E349" s="15"/>
      <c r="F349" s="15"/>
      <c r="G349" s="66">
        <f>G352</f>
        <v>27</v>
      </c>
      <c r="H349" s="66">
        <f>H352</f>
        <v>0</v>
      </c>
      <c r="I349" s="66">
        <f>I352</f>
        <v>0</v>
      </c>
    </row>
    <row r="350" spans="1:9">
      <c r="A350" s="3" t="s">
        <v>206</v>
      </c>
      <c r="B350" s="36"/>
      <c r="C350" s="4" t="s">
        <v>92</v>
      </c>
      <c r="D350" s="23" t="s">
        <v>92</v>
      </c>
      <c r="E350" s="4" t="s">
        <v>56</v>
      </c>
      <c r="F350" s="4"/>
      <c r="G350" s="72"/>
      <c r="H350" s="72"/>
      <c r="I350" s="72"/>
    </row>
    <row r="351" spans="1:9" ht="66" customHeight="1">
      <c r="A351" s="79" t="s">
        <v>209</v>
      </c>
      <c r="B351" s="36"/>
      <c r="C351" s="4" t="s">
        <v>92</v>
      </c>
      <c r="D351" s="23" t="s">
        <v>92</v>
      </c>
      <c r="E351" s="4" t="s">
        <v>210</v>
      </c>
      <c r="F351" s="4"/>
      <c r="G351" s="72"/>
      <c r="H351" s="72"/>
      <c r="I351" s="72"/>
    </row>
    <row r="352" spans="1:9">
      <c r="A352" s="3" t="s">
        <v>303</v>
      </c>
      <c r="B352" s="24"/>
      <c r="C352" s="4" t="s">
        <v>92</v>
      </c>
      <c r="D352" s="23" t="s">
        <v>92</v>
      </c>
      <c r="E352" s="4" t="s">
        <v>210</v>
      </c>
      <c r="F352" s="4" t="s">
        <v>304</v>
      </c>
      <c r="G352" s="72">
        <v>27</v>
      </c>
      <c r="H352" s="72">
        <v>0</v>
      </c>
      <c r="I352" s="72">
        <v>0</v>
      </c>
    </row>
    <row r="353" spans="1:9" ht="47.25" hidden="1">
      <c r="A353" s="91" t="s">
        <v>55</v>
      </c>
      <c r="B353" s="92"/>
      <c r="C353" s="95" t="s">
        <v>92</v>
      </c>
      <c r="D353" s="93" t="s">
        <v>119</v>
      </c>
      <c r="E353" s="95" t="s">
        <v>56</v>
      </c>
      <c r="F353" s="95"/>
      <c r="G353" s="96"/>
      <c r="H353" s="96"/>
      <c r="I353" s="96"/>
    </row>
    <row r="354" spans="1:9" hidden="1">
      <c r="A354" s="91" t="s">
        <v>25</v>
      </c>
      <c r="B354" s="92"/>
      <c r="C354" s="95" t="s">
        <v>92</v>
      </c>
      <c r="D354" s="93" t="s">
        <v>119</v>
      </c>
      <c r="E354" s="95" t="s">
        <v>56</v>
      </c>
      <c r="F354" s="95" t="s">
        <v>57</v>
      </c>
      <c r="G354" s="96"/>
      <c r="H354" s="96"/>
      <c r="I354" s="96"/>
    </row>
    <row r="355" spans="1:9" ht="20.25">
      <c r="A355" s="19" t="s">
        <v>118</v>
      </c>
      <c r="B355" s="19"/>
      <c r="C355" s="22" t="s">
        <v>119</v>
      </c>
      <c r="D355" s="22" t="s">
        <v>213</v>
      </c>
      <c r="E355" s="22"/>
      <c r="F355" s="22"/>
      <c r="G355" s="65">
        <f>G356+G363</f>
        <v>15603.3</v>
      </c>
      <c r="H355" s="65">
        <f>H356+H363</f>
        <v>16430.2</v>
      </c>
      <c r="I355" s="65">
        <f>I356+I363</f>
        <v>17696.2</v>
      </c>
    </row>
    <row r="356" spans="1:9" s="5" customFormat="1" ht="20.25">
      <c r="A356" s="37" t="s">
        <v>128</v>
      </c>
      <c r="B356" s="38"/>
      <c r="C356" s="30" t="s">
        <v>119</v>
      </c>
      <c r="D356" s="30" t="s">
        <v>9</v>
      </c>
      <c r="E356" s="39"/>
      <c r="F356" s="39"/>
      <c r="G356" s="77">
        <f>G360+G362</f>
        <v>12952.4</v>
      </c>
      <c r="H356" s="77">
        <f>H360+H362</f>
        <v>13969.6</v>
      </c>
      <c r="I356" s="77">
        <f>I360+I362</f>
        <v>15164.2</v>
      </c>
    </row>
    <row r="357" spans="1:9" s="5" customFormat="1" ht="20.25">
      <c r="A357" s="45" t="s">
        <v>138</v>
      </c>
      <c r="B357" s="100"/>
      <c r="C357" s="44" t="s">
        <v>119</v>
      </c>
      <c r="D357" s="44" t="s">
        <v>9</v>
      </c>
      <c r="E357" s="44" t="s">
        <v>139</v>
      </c>
      <c r="F357" s="101"/>
      <c r="G357" s="72"/>
      <c r="H357" s="72"/>
      <c r="I357" s="72"/>
    </row>
    <row r="358" spans="1:9" s="5" customFormat="1" ht="111">
      <c r="A358" s="45" t="s">
        <v>293</v>
      </c>
      <c r="B358" s="100"/>
      <c r="C358" s="44" t="s">
        <v>119</v>
      </c>
      <c r="D358" s="44" t="s">
        <v>9</v>
      </c>
      <c r="E358" s="44" t="s">
        <v>292</v>
      </c>
      <c r="F358" s="44"/>
      <c r="G358" s="72"/>
      <c r="H358" s="72"/>
      <c r="I358" s="72"/>
    </row>
    <row r="359" spans="1:9" s="5" customFormat="1" ht="48">
      <c r="A359" s="45" t="s">
        <v>295</v>
      </c>
      <c r="B359" s="100"/>
      <c r="C359" s="44" t="s">
        <v>119</v>
      </c>
      <c r="D359" s="44" t="s">
        <v>9</v>
      </c>
      <c r="E359" s="44" t="s">
        <v>294</v>
      </c>
      <c r="F359" s="44"/>
      <c r="G359" s="72"/>
      <c r="H359" s="72"/>
      <c r="I359" s="72"/>
    </row>
    <row r="360" spans="1:9" s="5" customFormat="1" ht="15.75" customHeight="1">
      <c r="A360" s="45" t="s">
        <v>126</v>
      </c>
      <c r="B360" s="100"/>
      <c r="C360" s="44" t="s">
        <v>119</v>
      </c>
      <c r="D360" s="44" t="s">
        <v>9</v>
      </c>
      <c r="E360" s="44" t="s">
        <v>294</v>
      </c>
      <c r="F360" s="44" t="s">
        <v>127</v>
      </c>
      <c r="G360" s="72">
        <v>9342.5</v>
      </c>
      <c r="H360" s="72">
        <v>10547.7</v>
      </c>
      <c r="I360" s="72">
        <v>11686.9</v>
      </c>
    </row>
    <row r="361" spans="1:9" s="5" customFormat="1" ht="19.5" customHeight="1">
      <c r="A361" s="3" t="s">
        <v>296</v>
      </c>
      <c r="B361" s="40"/>
      <c r="C361" s="4" t="s">
        <v>119</v>
      </c>
      <c r="D361" s="4" t="s">
        <v>9</v>
      </c>
      <c r="E361" s="4" t="s">
        <v>297</v>
      </c>
      <c r="F361" s="4"/>
      <c r="G361" s="78"/>
      <c r="H361" s="78"/>
      <c r="I361" s="78"/>
    </row>
    <row r="362" spans="1:9" ht="17.25" customHeight="1">
      <c r="A362" s="45" t="s">
        <v>126</v>
      </c>
      <c r="B362" s="40"/>
      <c r="C362" s="4" t="s">
        <v>119</v>
      </c>
      <c r="D362" s="4" t="s">
        <v>9</v>
      </c>
      <c r="E362" s="4" t="s">
        <v>297</v>
      </c>
      <c r="F362" s="23" t="s">
        <v>127</v>
      </c>
      <c r="G362" s="69">
        <v>3609.9</v>
      </c>
      <c r="H362" s="69">
        <v>3421.9</v>
      </c>
      <c r="I362" s="69">
        <v>3477.3</v>
      </c>
    </row>
    <row r="363" spans="1:9" ht="15" customHeight="1">
      <c r="A363" s="21" t="s">
        <v>135</v>
      </c>
      <c r="B363" s="21"/>
      <c r="C363" s="15" t="s">
        <v>119</v>
      </c>
      <c r="D363" s="15" t="s">
        <v>36</v>
      </c>
      <c r="E363" s="15"/>
      <c r="F363" s="15"/>
      <c r="G363" s="66">
        <f>G367</f>
        <v>2650.9</v>
      </c>
      <c r="H363" s="66">
        <f>H367</f>
        <v>2460.6</v>
      </c>
      <c r="I363" s="66">
        <f>I367</f>
        <v>2532</v>
      </c>
    </row>
    <row r="364" spans="1:9">
      <c r="A364" s="3" t="s">
        <v>83</v>
      </c>
      <c r="B364" s="3"/>
      <c r="C364" s="4" t="s">
        <v>119</v>
      </c>
      <c r="D364" s="4" t="s">
        <v>36</v>
      </c>
      <c r="E364" s="4" t="s">
        <v>84</v>
      </c>
      <c r="F364" s="4"/>
      <c r="G364" s="60"/>
      <c r="H364" s="60"/>
      <c r="I364" s="60"/>
    </row>
    <row r="365" spans="1:9" ht="72" customHeight="1">
      <c r="A365" s="3" t="s">
        <v>240</v>
      </c>
      <c r="B365" s="3"/>
      <c r="C365" s="4" t="s">
        <v>119</v>
      </c>
      <c r="D365" s="4" t="s">
        <v>36</v>
      </c>
      <c r="E365" s="4" t="s">
        <v>136</v>
      </c>
      <c r="F365" s="4"/>
      <c r="G365" s="60"/>
      <c r="H365" s="60"/>
      <c r="I365" s="60"/>
    </row>
    <row r="366" spans="1:9" ht="79.5" customHeight="1">
      <c r="A366" s="3" t="s">
        <v>298</v>
      </c>
      <c r="B366" s="3"/>
      <c r="C366" s="4" t="s">
        <v>119</v>
      </c>
      <c r="D366" s="4" t="s">
        <v>36</v>
      </c>
      <c r="E366" s="4" t="s">
        <v>299</v>
      </c>
      <c r="F366" s="4"/>
      <c r="G366" s="60"/>
      <c r="H366" s="60"/>
      <c r="I366" s="60"/>
    </row>
    <row r="367" spans="1:9">
      <c r="A367" s="3" t="s">
        <v>126</v>
      </c>
      <c r="B367" s="3"/>
      <c r="C367" s="4" t="s">
        <v>119</v>
      </c>
      <c r="D367" s="4" t="s">
        <v>36</v>
      </c>
      <c r="E367" s="4" t="s">
        <v>299</v>
      </c>
      <c r="F367" s="4" t="s">
        <v>127</v>
      </c>
      <c r="G367" s="60">
        <v>2650.9</v>
      </c>
      <c r="H367" s="60">
        <v>2460.6</v>
      </c>
      <c r="I367" s="60">
        <v>2532</v>
      </c>
    </row>
    <row r="368" spans="1:9" ht="20.25">
      <c r="A368" s="19" t="s">
        <v>117</v>
      </c>
      <c r="B368" s="19"/>
      <c r="C368" s="22" t="s">
        <v>40</v>
      </c>
      <c r="D368" s="22" t="s">
        <v>213</v>
      </c>
      <c r="E368" s="22"/>
      <c r="F368" s="22"/>
      <c r="G368" s="65">
        <f>G369</f>
        <v>3095.4</v>
      </c>
      <c r="H368" s="65">
        <f>H369</f>
        <v>1481</v>
      </c>
      <c r="I368" s="65">
        <f>I369</f>
        <v>1211</v>
      </c>
    </row>
    <row r="369" spans="1:9">
      <c r="A369" s="21" t="s">
        <v>230</v>
      </c>
      <c r="B369" s="21"/>
      <c r="C369" s="15" t="s">
        <v>40</v>
      </c>
      <c r="D369" s="15" t="s">
        <v>7</v>
      </c>
      <c r="E369" s="15"/>
      <c r="F369" s="15"/>
      <c r="G369" s="66">
        <f>G372+G374+G377</f>
        <v>3095.4</v>
      </c>
      <c r="H369" s="66">
        <f>H372+H374+H377</f>
        <v>1481</v>
      </c>
      <c r="I369" s="66">
        <f>I372+I374+I377</f>
        <v>1211</v>
      </c>
    </row>
    <row r="370" spans="1:9">
      <c r="A370" s="3" t="s">
        <v>241</v>
      </c>
      <c r="B370" s="3"/>
      <c r="C370" s="4" t="s">
        <v>40</v>
      </c>
      <c r="D370" s="4" t="s">
        <v>7</v>
      </c>
      <c r="E370" s="4" t="s">
        <v>161</v>
      </c>
      <c r="F370" s="4"/>
      <c r="G370" s="60"/>
      <c r="H370" s="60"/>
      <c r="I370" s="60"/>
    </row>
    <row r="371" spans="1:9">
      <c r="A371" s="3" t="s">
        <v>277</v>
      </c>
      <c r="B371" s="3"/>
      <c r="C371" s="4" t="s">
        <v>40</v>
      </c>
      <c r="D371" s="4" t="s">
        <v>7</v>
      </c>
      <c r="E371" s="4" t="s">
        <v>162</v>
      </c>
      <c r="F371" s="4"/>
      <c r="G371" s="60"/>
      <c r="H371" s="60"/>
      <c r="I371" s="60"/>
    </row>
    <row r="372" spans="1:9">
      <c r="A372" s="3" t="s">
        <v>278</v>
      </c>
      <c r="B372" s="3"/>
      <c r="C372" s="4" t="s">
        <v>40</v>
      </c>
      <c r="D372" s="4" t="s">
        <v>7</v>
      </c>
      <c r="E372" s="4" t="s">
        <v>162</v>
      </c>
      <c r="F372" s="4" t="s">
        <v>61</v>
      </c>
      <c r="G372" s="60">
        <v>1992.2</v>
      </c>
      <c r="H372" s="60">
        <v>707.8</v>
      </c>
      <c r="I372" s="60">
        <v>707.8</v>
      </c>
    </row>
    <row r="373" spans="1:9" ht="47.25">
      <c r="A373" s="3" t="s">
        <v>279</v>
      </c>
      <c r="B373" s="58"/>
      <c r="C373" s="4" t="s">
        <v>40</v>
      </c>
      <c r="D373" s="4" t="s">
        <v>7</v>
      </c>
      <c r="E373" s="4" t="s">
        <v>300</v>
      </c>
      <c r="F373" s="4"/>
      <c r="G373" s="60"/>
      <c r="H373" s="60"/>
      <c r="I373" s="60"/>
    </row>
    <row r="374" spans="1:9">
      <c r="A374" s="3" t="s">
        <v>278</v>
      </c>
      <c r="B374" s="58"/>
      <c r="C374" s="4" t="s">
        <v>40</v>
      </c>
      <c r="D374" s="4" t="s">
        <v>7</v>
      </c>
      <c r="E374" s="4" t="s">
        <v>300</v>
      </c>
      <c r="F374" s="4" t="s">
        <v>61</v>
      </c>
      <c r="G374" s="60">
        <v>3.2</v>
      </c>
      <c r="H374" s="60">
        <v>3.2</v>
      </c>
      <c r="I374" s="60">
        <v>3.2</v>
      </c>
    </row>
    <row r="375" spans="1:9">
      <c r="A375" s="3" t="s">
        <v>206</v>
      </c>
      <c r="B375" s="58"/>
      <c r="C375" s="4" t="s">
        <v>40</v>
      </c>
      <c r="D375" s="4" t="s">
        <v>7</v>
      </c>
      <c r="E375" s="4" t="s">
        <v>56</v>
      </c>
      <c r="F375" s="4"/>
      <c r="G375" s="60"/>
      <c r="H375" s="60"/>
      <c r="I375" s="60"/>
    </row>
    <row r="376" spans="1:9" ht="49.5" customHeight="1">
      <c r="A376" s="56" t="s">
        <v>324</v>
      </c>
      <c r="B376" s="58"/>
      <c r="C376" s="4" t="s">
        <v>40</v>
      </c>
      <c r="D376" s="4" t="s">
        <v>7</v>
      </c>
      <c r="E376" s="4" t="s">
        <v>323</v>
      </c>
      <c r="F376" s="4"/>
      <c r="G376" s="60"/>
      <c r="H376" s="60"/>
      <c r="I376" s="60"/>
    </row>
    <row r="377" spans="1:9" ht="18" customHeight="1">
      <c r="A377" s="3" t="s">
        <v>41</v>
      </c>
      <c r="B377" s="3"/>
      <c r="C377" s="4" t="s">
        <v>40</v>
      </c>
      <c r="D377" s="4" t="s">
        <v>7</v>
      </c>
      <c r="E377" s="4" t="s">
        <v>323</v>
      </c>
      <c r="F377" s="4" t="s">
        <v>42</v>
      </c>
      <c r="G377" s="60">
        <v>1100</v>
      </c>
      <c r="H377" s="60">
        <v>770</v>
      </c>
      <c r="I377" s="60">
        <v>500</v>
      </c>
    </row>
    <row r="378" spans="1:9">
      <c r="A378" s="407" t="s">
        <v>247</v>
      </c>
      <c r="B378" s="408"/>
      <c r="C378" s="408"/>
      <c r="D378" s="408"/>
      <c r="E378" s="408"/>
      <c r="F378" s="409"/>
      <c r="G378" s="83">
        <f>G206+G38+G28+G12</f>
        <v>486149.8</v>
      </c>
      <c r="H378" s="83">
        <f>H206+H38+H28+H12</f>
        <v>426994.90000000008</v>
      </c>
      <c r="I378" s="83">
        <f>I206+I38+I28+I12</f>
        <v>437650.3000000001</v>
      </c>
    </row>
    <row r="379" spans="1:9">
      <c r="A379" s="61"/>
      <c r="B379" s="61"/>
      <c r="C379" s="62"/>
      <c r="D379" s="62"/>
      <c r="E379" s="62"/>
      <c r="F379" s="62"/>
      <c r="G379" s="63"/>
    </row>
    <row r="381" spans="1:9">
      <c r="A381" s="8" t="s">
        <v>140</v>
      </c>
      <c r="B381" s="8"/>
      <c r="C381" s="10"/>
      <c r="D381" s="10"/>
      <c r="E381" s="10"/>
      <c r="F381" s="405" t="s">
        <v>159</v>
      </c>
      <c r="G381" s="405"/>
    </row>
  </sheetData>
  <mergeCells count="8">
    <mergeCell ref="B2:G2"/>
    <mergeCell ref="A8:G8"/>
    <mergeCell ref="F381:G381"/>
    <mergeCell ref="C5:G5"/>
    <mergeCell ref="B4:G4"/>
    <mergeCell ref="A7:I7"/>
    <mergeCell ref="A378:F378"/>
    <mergeCell ref="G10:I10"/>
  </mergeCells>
  <phoneticPr fontId="0" type="noConversion"/>
  <pageMargins left="0.55118110236220474" right="0.23622047244094491" top="0.55118110236220474" bottom="0.51181102362204722" header="0.74803149606299213" footer="0.51181102362204722"/>
  <pageSetup paperSize="9" scale="65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06"/>
  <sheetViews>
    <sheetView tabSelected="1" view="pageBreakPreview" topLeftCell="A741" zoomScale="85" zoomScaleNormal="80" zoomScaleSheetLayoutView="85" workbookViewId="0">
      <selection activeCell="S9" sqref="S9"/>
    </sheetView>
  </sheetViews>
  <sheetFormatPr defaultRowHeight="15.75"/>
  <cols>
    <col min="1" max="1" width="87.28515625" style="313" customWidth="1"/>
    <col min="2" max="2" width="8" style="313" customWidth="1"/>
    <col min="3" max="3" width="3.85546875" style="313" customWidth="1"/>
    <col min="4" max="4" width="4.42578125" style="313" customWidth="1"/>
    <col min="5" max="5" width="11" style="313" customWidth="1"/>
    <col min="6" max="6" width="4.42578125" style="313" bestFit="1" customWidth="1"/>
    <col min="7" max="8" width="14.140625" style="313" hidden="1" customWidth="1"/>
    <col min="9" max="10" width="14.140625" style="313" customWidth="1"/>
    <col min="11" max="11" width="16" style="313" customWidth="1"/>
    <col min="12" max="15" width="15" style="313" hidden="1" customWidth="1"/>
    <col min="16" max="16384" width="9.140625" style="313"/>
  </cols>
  <sheetData>
    <row r="1" spans="1:15">
      <c r="C1" s="352"/>
      <c r="D1" s="35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</row>
    <row r="2" spans="1:15">
      <c r="C2" s="352"/>
      <c r="D2" s="35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</row>
    <row r="3" spans="1:15">
      <c r="C3" s="35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1:15">
      <c r="C4" s="223"/>
      <c r="D4" s="223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</row>
    <row r="5" spans="1:15">
      <c r="C5" s="403"/>
      <c r="D5" s="403"/>
      <c r="E5" s="403"/>
      <c r="F5" s="403"/>
      <c r="G5" s="403"/>
      <c r="H5" s="348"/>
      <c r="I5" s="348"/>
      <c r="J5" s="348"/>
      <c r="K5" s="348"/>
    </row>
    <row r="6" spans="1:15" ht="33" customHeight="1">
      <c r="A6" s="413" t="s">
        <v>1051</v>
      </c>
      <c r="B6" s="413"/>
      <c r="C6" s="413"/>
      <c r="D6" s="413"/>
      <c r="E6" s="413"/>
      <c r="F6" s="413"/>
      <c r="G6" s="413"/>
      <c r="H6" s="413"/>
      <c r="I6" s="413"/>
      <c r="J6" s="413"/>
      <c r="K6" s="413"/>
      <c r="L6" s="413"/>
      <c r="M6" s="413"/>
      <c r="N6" s="413"/>
      <c r="O6" s="413"/>
    </row>
    <row r="7" spans="1:15" ht="12" customHeight="1">
      <c r="A7" s="404"/>
      <c r="B7" s="404"/>
      <c r="C7" s="404"/>
      <c r="D7" s="404"/>
      <c r="E7" s="404"/>
      <c r="F7" s="404"/>
      <c r="G7" s="404"/>
      <c r="H7" s="349"/>
      <c r="I7" s="349"/>
      <c r="J7" s="349"/>
      <c r="K7" s="349"/>
    </row>
    <row r="8" spans="1:15" ht="15.75" customHeight="1">
      <c r="E8" s="9"/>
      <c r="F8" s="9"/>
      <c r="G8" s="351"/>
      <c r="H8" s="351"/>
      <c r="I8" s="351"/>
      <c r="J8" s="351"/>
      <c r="K8" s="351"/>
      <c r="L8" s="224"/>
      <c r="M8" s="224"/>
      <c r="N8" s="224"/>
      <c r="O8" s="224" t="s">
        <v>652</v>
      </c>
    </row>
    <row r="9" spans="1:15" ht="171.75">
      <c r="A9" s="41" t="s">
        <v>1</v>
      </c>
      <c r="B9" s="84" t="s">
        <v>646</v>
      </c>
      <c r="C9" s="84" t="s">
        <v>2</v>
      </c>
      <c r="D9" s="85" t="s">
        <v>3</v>
      </c>
      <c r="E9" s="84" t="s">
        <v>1020</v>
      </c>
      <c r="F9" s="84" t="s">
        <v>929</v>
      </c>
      <c r="G9" s="41" t="s">
        <v>320</v>
      </c>
      <c r="H9" s="41" t="s">
        <v>332</v>
      </c>
      <c r="I9" s="41" t="s">
        <v>765</v>
      </c>
      <c r="J9" s="41" t="s">
        <v>1050</v>
      </c>
      <c r="K9" s="41" t="s">
        <v>1049</v>
      </c>
      <c r="L9" s="41" t="s">
        <v>695</v>
      </c>
      <c r="M9" s="41" t="s">
        <v>922</v>
      </c>
      <c r="N9" s="41" t="s">
        <v>923</v>
      </c>
      <c r="O9" s="41" t="s">
        <v>766</v>
      </c>
    </row>
    <row r="10" spans="1:15" ht="18.75">
      <c r="A10" s="307" t="s">
        <v>143</v>
      </c>
      <c r="B10" s="294" t="s">
        <v>647</v>
      </c>
      <c r="C10" s="339"/>
      <c r="D10" s="340"/>
      <c r="E10" s="339"/>
      <c r="F10" s="339"/>
      <c r="G10" s="341"/>
      <c r="H10" s="341"/>
      <c r="I10" s="295">
        <f>I12+I33</f>
        <v>1212.5</v>
      </c>
      <c r="J10" s="295">
        <f>J12+J33</f>
        <v>455.2</v>
      </c>
      <c r="K10" s="381">
        <f>J10/I10</f>
        <v>0.37542268041237115</v>
      </c>
      <c r="L10" s="295">
        <f>L12+L33</f>
        <v>1199.8</v>
      </c>
      <c r="M10" s="295">
        <f>M12+M33</f>
        <v>0</v>
      </c>
      <c r="N10" s="295">
        <f>N12+N33</f>
        <v>1199.8</v>
      </c>
      <c r="O10" s="295">
        <f>O12+O33</f>
        <v>1199.8</v>
      </c>
    </row>
    <row r="11" spans="1:15" ht="18.75">
      <c r="A11" s="362" t="s">
        <v>10</v>
      </c>
      <c r="B11" s="363"/>
      <c r="C11" s="364" t="s">
        <v>6</v>
      </c>
      <c r="D11" s="364" t="s">
        <v>213</v>
      </c>
      <c r="E11" s="365"/>
      <c r="F11" s="365"/>
      <c r="G11" s="366"/>
      <c r="H11" s="366"/>
      <c r="I11" s="367">
        <f>I12+I33</f>
        <v>1212.5</v>
      </c>
      <c r="J11" s="367">
        <f>J12+J33</f>
        <v>455.2</v>
      </c>
      <c r="K11" s="382">
        <f>J11/I11</f>
        <v>0.37542268041237115</v>
      </c>
      <c r="L11" s="367">
        <f>L12+L33</f>
        <v>1199.8</v>
      </c>
      <c r="M11" s="367">
        <f>M12+M33</f>
        <v>0</v>
      </c>
      <c r="N11" s="367">
        <f>L11+M11</f>
        <v>1199.8</v>
      </c>
      <c r="O11" s="367">
        <f>O12+O33</f>
        <v>1199.8</v>
      </c>
    </row>
    <row r="12" spans="1:15" ht="47.25">
      <c r="A12" s="334" t="s">
        <v>242</v>
      </c>
      <c r="B12" s="334"/>
      <c r="C12" s="15" t="s">
        <v>6</v>
      </c>
      <c r="D12" s="15" t="s">
        <v>9</v>
      </c>
      <c r="E12" s="298"/>
      <c r="F12" s="15"/>
      <c r="G12" s="317" t="e">
        <f>G15+#REF!+#REF!+#REF!</f>
        <v>#REF!</v>
      </c>
      <c r="H12" s="317" t="e">
        <f>H15+#REF!+#REF!+#REF!</f>
        <v>#REF!</v>
      </c>
      <c r="I12" s="317">
        <f>I13+I29</f>
        <v>1142.5</v>
      </c>
      <c r="J12" s="317">
        <f>J13+J29</f>
        <v>455.2</v>
      </c>
      <c r="K12" s="383">
        <f>J12/I12</f>
        <v>0.39842450765864329</v>
      </c>
      <c r="L12" s="317">
        <f>L15+L19+L30</f>
        <v>1179.8</v>
      </c>
      <c r="M12" s="317">
        <f>M15+M19+M30</f>
        <v>0</v>
      </c>
      <c r="N12" s="317">
        <f>L12+M12</f>
        <v>1179.8</v>
      </c>
      <c r="O12" s="317">
        <f>O15+O19+O30</f>
        <v>1179.8</v>
      </c>
    </row>
    <row r="13" spans="1:15" ht="31.5">
      <c r="A13" s="321" t="s">
        <v>931</v>
      </c>
      <c r="B13" s="321"/>
      <c r="C13" s="314" t="s">
        <v>6</v>
      </c>
      <c r="D13" s="314" t="s">
        <v>9</v>
      </c>
      <c r="E13" s="314" t="s">
        <v>930</v>
      </c>
      <c r="F13" s="316"/>
      <c r="G13" s="60"/>
      <c r="H13" s="60"/>
      <c r="I13" s="60">
        <f>I15+I19+I28</f>
        <v>1140.5</v>
      </c>
      <c r="J13" s="60">
        <f>J15+J19+J28</f>
        <v>455</v>
      </c>
      <c r="K13" s="384">
        <f>J13/I13</f>
        <v>0.39894782989916705</v>
      </c>
      <c r="L13" s="60">
        <f t="shared" ref="L13:O13" si="0">L15+L19+L30</f>
        <v>1179.8</v>
      </c>
      <c r="M13" s="60">
        <f t="shared" si="0"/>
        <v>0</v>
      </c>
      <c r="N13" s="60">
        <f t="shared" si="0"/>
        <v>1179.8</v>
      </c>
      <c r="O13" s="60">
        <f t="shared" si="0"/>
        <v>1179.8</v>
      </c>
    </row>
    <row r="14" spans="1:15" ht="31.5" hidden="1">
      <c r="A14" s="79" t="s">
        <v>815</v>
      </c>
      <c r="B14" s="79"/>
      <c r="C14" s="314" t="s">
        <v>6</v>
      </c>
      <c r="D14" s="314" t="s">
        <v>9</v>
      </c>
      <c r="E14" s="314" t="s">
        <v>767</v>
      </c>
      <c r="F14" s="316"/>
      <c r="G14" s="60"/>
      <c r="H14" s="60"/>
      <c r="I14" s="60"/>
      <c r="J14" s="60"/>
      <c r="K14" s="384"/>
      <c r="L14" s="60"/>
      <c r="M14" s="60"/>
      <c r="N14" s="60"/>
      <c r="O14" s="60"/>
    </row>
    <row r="15" spans="1:15" ht="47.25">
      <c r="A15" s="80" t="s">
        <v>634</v>
      </c>
      <c r="B15" s="80"/>
      <c r="C15" s="314" t="s">
        <v>6</v>
      </c>
      <c r="D15" s="314" t="s">
        <v>9</v>
      </c>
      <c r="E15" s="314" t="s">
        <v>930</v>
      </c>
      <c r="F15" s="316" t="s">
        <v>615</v>
      </c>
      <c r="G15" s="60">
        <v>1250.5</v>
      </c>
      <c r="H15" s="60">
        <v>0</v>
      </c>
      <c r="I15" s="60">
        <v>1013.9</v>
      </c>
      <c r="J15" s="60">
        <v>384.3</v>
      </c>
      <c r="K15" s="384">
        <f>J15/I15</f>
        <v>0.37903146266890225</v>
      </c>
      <c r="L15" s="60">
        <v>1007</v>
      </c>
      <c r="M15" s="60">
        <f>M16</f>
        <v>0</v>
      </c>
      <c r="N15" s="60">
        <f>L15+M15</f>
        <v>1007</v>
      </c>
      <c r="O15" s="60">
        <v>1007</v>
      </c>
    </row>
    <row r="16" spans="1:15" ht="13.5" hidden="1" customHeight="1">
      <c r="A16" s="80" t="s">
        <v>707</v>
      </c>
      <c r="B16" s="80"/>
      <c r="C16" s="314" t="s">
        <v>6</v>
      </c>
      <c r="D16" s="314" t="s">
        <v>9</v>
      </c>
      <c r="E16" s="314" t="s">
        <v>767</v>
      </c>
      <c r="F16" s="316" t="s">
        <v>700</v>
      </c>
      <c r="G16" s="60"/>
      <c r="H16" s="60"/>
      <c r="I16" s="60">
        <f>I17+I18</f>
        <v>536</v>
      </c>
      <c r="J16" s="60">
        <f>J17+J18</f>
        <v>15.2</v>
      </c>
      <c r="K16" s="384">
        <f>K17+K18</f>
        <v>551.20000000000005</v>
      </c>
      <c r="L16" s="60">
        <f>L17+L18</f>
        <v>536</v>
      </c>
      <c r="M16" s="60">
        <f>M17</f>
        <v>0</v>
      </c>
      <c r="N16" s="60">
        <f>L16+M16</f>
        <v>536</v>
      </c>
      <c r="O16" s="60">
        <f>O17+O18</f>
        <v>536</v>
      </c>
    </row>
    <row r="17" spans="1:15" ht="31.5" hidden="1">
      <c r="A17" s="80" t="s">
        <v>708</v>
      </c>
      <c r="B17" s="80"/>
      <c r="C17" s="314" t="s">
        <v>6</v>
      </c>
      <c r="D17" s="314" t="s">
        <v>9</v>
      </c>
      <c r="E17" s="314" t="s">
        <v>767</v>
      </c>
      <c r="F17" s="316" t="s">
        <v>696</v>
      </c>
      <c r="G17" s="60"/>
      <c r="H17" s="60"/>
      <c r="I17" s="60">
        <v>535</v>
      </c>
      <c r="J17" s="60">
        <v>16.2</v>
      </c>
      <c r="K17" s="384">
        <f>I17+J17</f>
        <v>551.20000000000005</v>
      </c>
      <c r="L17" s="60">
        <v>535</v>
      </c>
      <c r="M17" s="60">
        <v>0</v>
      </c>
      <c r="N17" s="60">
        <f t="shared" ref="N17:N32" si="1">L17+M17</f>
        <v>535</v>
      </c>
      <c r="O17" s="60">
        <v>535</v>
      </c>
    </row>
    <row r="18" spans="1:15" ht="31.5" hidden="1">
      <c r="A18" s="80" t="s">
        <v>709</v>
      </c>
      <c r="B18" s="80"/>
      <c r="C18" s="314" t="s">
        <v>6</v>
      </c>
      <c r="D18" s="314" t="s">
        <v>9</v>
      </c>
      <c r="E18" s="314" t="s">
        <v>767</v>
      </c>
      <c r="F18" s="316" t="s">
        <v>697</v>
      </c>
      <c r="G18" s="60"/>
      <c r="H18" s="60"/>
      <c r="I18" s="60">
        <v>1</v>
      </c>
      <c r="J18" s="60">
        <v>-1</v>
      </c>
      <c r="K18" s="384">
        <f>I18+J18</f>
        <v>0</v>
      </c>
      <c r="L18" s="60">
        <v>1</v>
      </c>
      <c r="M18" s="60">
        <v>0</v>
      </c>
      <c r="N18" s="60">
        <f t="shared" si="1"/>
        <v>1</v>
      </c>
      <c r="O18" s="60">
        <v>1</v>
      </c>
    </row>
    <row r="19" spans="1:15">
      <c r="A19" s="321" t="s">
        <v>616</v>
      </c>
      <c r="B19" s="321"/>
      <c r="C19" s="314" t="s">
        <v>6</v>
      </c>
      <c r="D19" s="314" t="s">
        <v>9</v>
      </c>
      <c r="E19" s="314" t="s">
        <v>930</v>
      </c>
      <c r="F19" s="316" t="s">
        <v>617</v>
      </c>
      <c r="G19" s="60"/>
      <c r="H19" s="60"/>
      <c r="I19" s="60">
        <v>126.6</v>
      </c>
      <c r="J19" s="60">
        <v>70.7</v>
      </c>
      <c r="K19" s="384">
        <f>J19/I19</f>
        <v>0.55845181674565569</v>
      </c>
      <c r="L19" s="60">
        <f>L20</f>
        <v>171.8</v>
      </c>
      <c r="M19" s="60">
        <f>M20</f>
        <v>0</v>
      </c>
      <c r="N19" s="60">
        <f t="shared" si="1"/>
        <v>171.8</v>
      </c>
      <c r="O19" s="60">
        <f>O20</f>
        <v>171.8</v>
      </c>
    </row>
    <row r="20" spans="1:15" ht="31.5" hidden="1">
      <c r="A20" s="321" t="s">
        <v>710</v>
      </c>
      <c r="B20" s="321"/>
      <c r="C20" s="314" t="s">
        <v>6</v>
      </c>
      <c r="D20" s="314" t="s">
        <v>9</v>
      </c>
      <c r="E20" s="314" t="s">
        <v>1034</v>
      </c>
      <c r="F20" s="316" t="s">
        <v>698</v>
      </c>
      <c r="G20" s="60"/>
      <c r="H20" s="60"/>
      <c r="I20" s="60">
        <f>I22</f>
        <v>171.8</v>
      </c>
      <c r="J20" s="60">
        <f>J22+J21</f>
        <v>-44.2</v>
      </c>
      <c r="K20" s="384">
        <f>I20+J20</f>
        <v>127.60000000000001</v>
      </c>
      <c r="L20" s="60">
        <f>L22</f>
        <v>171.8</v>
      </c>
      <c r="M20" s="60">
        <f>M21+M22</f>
        <v>0</v>
      </c>
      <c r="N20" s="60">
        <f t="shared" si="1"/>
        <v>171.8</v>
      </c>
      <c r="O20" s="60">
        <f>O22</f>
        <v>171.8</v>
      </c>
    </row>
    <row r="21" spans="1:15" ht="31.5" hidden="1">
      <c r="A21" s="321" t="s">
        <v>757</v>
      </c>
      <c r="B21" s="321"/>
      <c r="C21" s="314" t="s">
        <v>6</v>
      </c>
      <c r="D21" s="314" t="s">
        <v>9</v>
      </c>
      <c r="E21" s="314" t="s">
        <v>767</v>
      </c>
      <c r="F21" s="316" t="s">
        <v>758</v>
      </c>
      <c r="G21" s="60"/>
      <c r="H21" s="60"/>
      <c r="I21" s="60">
        <v>0</v>
      </c>
      <c r="J21" s="60">
        <v>23</v>
      </c>
      <c r="K21" s="384">
        <f>J21</f>
        <v>23</v>
      </c>
      <c r="L21" s="60">
        <v>0</v>
      </c>
      <c r="M21" s="60">
        <v>0</v>
      </c>
      <c r="N21" s="60">
        <f t="shared" si="1"/>
        <v>0</v>
      </c>
      <c r="O21" s="60"/>
    </row>
    <row r="22" spans="1:15" ht="31.5" hidden="1">
      <c r="A22" s="321" t="s">
        <v>711</v>
      </c>
      <c r="B22" s="321"/>
      <c r="C22" s="314" t="s">
        <v>6</v>
      </c>
      <c r="D22" s="314" t="s">
        <v>9</v>
      </c>
      <c r="E22" s="314" t="s">
        <v>767</v>
      </c>
      <c r="F22" s="316" t="s">
        <v>699</v>
      </c>
      <c r="G22" s="60"/>
      <c r="H22" s="60"/>
      <c r="I22" s="60">
        <v>171.8</v>
      </c>
      <c r="J22" s="60">
        <v>-67.2</v>
      </c>
      <c r="K22" s="384">
        <f>I22+J22</f>
        <v>104.60000000000001</v>
      </c>
      <c r="L22" s="60">
        <v>171.8</v>
      </c>
      <c r="M22" s="60">
        <v>0</v>
      </c>
      <c r="N22" s="60">
        <f t="shared" si="1"/>
        <v>171.8</v>
      </c>
      <c r="O22" s="60">
        <v>171.8</v>
      </c>
    </row>
    <row r="23" spans="1:15" hidden="1">
      <c r="A23" s="3" t="s">
        <v>674</v>
      </c>
      <c r="B23" s="3"/>
      <c r="C23" s="314" t="s">
        <v>6</v>
      </c>
      <c r="D23" s="314" t="s">
        <v>9</v>
      </c>
      <c r="E23" s="314" t="s">
        <v>767</v>
      </c>
      <c r="F23" s="316"/>
      <c r="G23" s="318"/>
      <c r="H23" s="318"/>
      <c r="I23" s="318"/>
      <c r="J23" s="318"/>
      <c r="K23" s="384"/>
      <c r="L23" s="318"/>
      <c r="M23" s="318"/>
      <c r="N23" s="60"/>
      <c r="O23" s="318"/>
    </row>
    <row r="24" spans="1:15" ht="47.25" hidden="1">
      <c r="A24" s="3" t="s">
        <v>634</v>
      </c>
      <c r="B24" s="3"/>
      <c r="C24" s="314" t="s">
        <v>6</v>
      </c>
      <c r="D24" s="314" t="s">
        <v>9</v>
      </c>
      <c r="E24" s="314" t="s">
        <v>1034</v>
      </c>
      <c r="F24" s="316" t="s">
        <v>615</v>
      </c>
      <c r="G24" s="318"/>
      <c r="H24" s="318"/>
      <c r="I24" s="318">
        <f>I25</f>
        <v>471</v>
      </c>
      <c r="J24" s="318">
        <f>J25</f>
        <v>-8.3000000000000007</v>
      </c>
      <c r="K24" s="384">
        <f>I24+J24</f>
        <v>462.7</v>
      </c>
      <c r="L24" s="318">
        <v>471</v>
      </c>
      <c r="M24" s="318">
        <f>M25</f>
        <v>0</v>
      </c>
      <c r="N24" s="60">
        <f t="shared" si="1"/>
        <v>471</v>
      </c>
      <c r="O24" s="318">
        <f>O25</f>
        <v>471</v>
      </c>
    </row>
    <row r="25" spans="1:15" hidden="1">
      <c r="A25" s="3" t="s">
        <v>707</v>
      </c>
      <c r="B25" s="3"/>
      <c r="C25" s="314" t="s">
        <v>6</v>
      </c>
      <c r="D25" s="314" t="s">
        <v>9</v>
      </c>
      <c r="E25" s="314" t="s">
        <v>1035</v>
      </c>
      <c r="F25" s="316" t="s">
        <v>700</v>
      </c>
      <c r="G25" s="318"/>
      <c r="H25" s="318"/>
      <c r="I25" s="318">
        <f>I26</f>
        <v>471</v>
      </c>
      <c r="J25" s="318">
        <f>J26</f>
        <v>-8.3000000000000007</v>
      </c>
      <c r="K25" s="385">
        <f>I25+J25</f>
        <v>462.7</v>
      </c>
      <c r="L25" s="318">
        <f>L26</f>
        <v>471</v>
      </c>
      <c r="M25" s="318">
        <f>M26</f>
        <v>0</v>
      </c>
      <c r="N25" s="60">
        <f t="shared" si="1"/>
        <v>471</v>
      </c>
      <c r="O25" s="318">
        <f>O26</f>
        <v>471</v>
      </c>
    </row>
    <row r="26" spans="1:15" ht="31.5" hidden="1">
      <c r="A26" s="3" t="s">
        <v>708</v>
      </c>
      <c r="B26" s="3"/>
      <c r="C26" s="314" t="s">
        <v>6</v>
      </c>
      <c r="D26" s="314" t="s">
        <v>9</v>
      </c>
      <c r="E26" s="314" t="s">
        <v>767</v>
      </c>
      <c r="F26" s="316" t="s">
        <v>696</v>
      </c>
      <c r="G26" s="318"/>
      <c r="H26" s="318"/>
      <c r="I26" s="318">
        <v>471</v>
      </c>
      <c r="J26" s="318">
        <v>-8.3000000000000007</v>
      </c>
      <c r="K26" s="384">
        <f>I26+J26</f>
        <v>462.7</v>
      </c>
      <c r="L26" s="318">
        <v>471</v>
      </c>
      <c r="M26" s="318">
        <v>0</v>
      </c>
      <c r="N26" s="60">
        <f t="shared" si="1"/>
        <v>471</v>
      </c>
      <c r="O26" s="318">
        <v>471</v>
      </c>
    </row>
    <row r="27" spans="1:15" ht="31.5" hidden="1">
      <c r="A27" s="321" t="s">
        <v>677</v>
      </c>
      <c r="B27" s="321"/>
      <c r="C27" s="314" t="s">
        <v>6</v>
      </c>
      <c r="D27" s="314" t="s">
        <v>9</v>
      </c>
      <c r="E27" s="314" t="s">
        <v>767</v>
      </c>
      <c r="F27" s="316"/>
      <c r="G27" s="318"/>
      <c r="H27" s="318"/>
      <c r="I27" s="318"/>
      <c r="J27" s="318"/>
      <c r="K27" s="384"/>
      <c r="L27" s="318"/>
      <c r="M27" s="318"/>
      <c r="N27" s="60"/>
      <c r="O27" s="318"/>
    </row>
    <row r="28" spans="1:15" hidden="1">
      <c r="A28" s="321" t="s">
        <v>618</v>
      </c>
      <c r="B28" s="321"/>
      <c r="C28" s="314" t="s">
        <v>6</v>
      </c>
      <c r="D28" s="314" t="s">
        <v>9</v>
      </c>
      <c r="E28" s="314" t="s">
        <v>930</v>
      </c>
      <c r="F28" s="316" t="s">
        <v>619</v>
      </c>
      <c r="G28" s="318"/>
      <c r="H28" s="318"/>
      <c r="I28" s="318">
        <v>0</v>
      </c>
      <c r="J28" s="318">
        <v>0</v>
      </c>
      <c r="K28" s="384">
        <f t="shared" ref="K28:K32" si="2">I28+J28</f>
        <v>0</v>
      </c>
      <c r="L28" s="318"/>
      <c r="M28" s="318"/>
      <c r="N28" s="60"/>
      <c r="O28" s="318"/>
    </row>
    <row r="29" spans="1:15" ht="31.5">
      <c r="A29" s="321" t="s">
        <v>934</v>
      </c>
      <c r="B29" s="321"/>
      <c r="C29" s="314" t="s">
        <v>6</v>
      </c>
      <c r="D29" s="314" t="s">
        <v>9</v>
      </c>
      <c r="E29" s="314" t="s">
        <v>932</v>
      </c>
      <c r="F29" s="316"/>
      <c r="G29" s="318"/>
      <c r="H29" s="318"/>
      <c r="I29" s="318">
        <f>I30</f>
        <v>2</v>
      </c>
      <c r="J29" s="318">
        <f>J30</f>
        <v>0.2</v>
      </c>
      <c r="K29" s="384">
        <f>J29/I29</f>
        <v>0.1</v>
      </c>
      <c r="L29" s="318"/>
      <c r="M29" s="318"/>
      <c r="N29" s="60"/>
      <c r="O29" s="318"/>
    </row>
    <row r="30" spans="1:15">
      <c r="A30" s="321" t="s">
        <v>618</v>
      </c>
      <c r="B30" s="321"/>
      <c r="C30" s="314" t="s">
        <v>6</v>
      </c>
      <c r="D30" s="314" t="s">
        <v>9</v>
      </c>
      <c r="E30" s="314" t="s">
        <v>932</v>
      </c>
      <c r="F30" s="316" t="s">
        <v>619</v>
      </c>
      <c r="G30" s="318"/>
      <c r="H30" s="318"/>
      <c r="I30" s="318">
        <v>2</v>
      </c>
      <c r="J30" s="318">
        <v>0.2</v>
      </c>
      <c r="K30" s="385">
        <f>J30/I30</f>
        <v>0.1</v>
      </c>
      <c r="L30" s="318">
        <f>L32</f>
        <v>1</v>
      </c>
      <c r="M30" s="318">
        <f>M31</f>
        <v>0</v>
      </c>
      <c r="N30" s="60">
        <f t="shared" si="1"/>
        <v>1</v>
      </c>
      <c r="O30" s="318">
        <f>O32</f>
        <v>1</v>
      </c>
    </row>
    <row r="31" spans="1:15" hidden="1">
      <c r="A31" s="321" t="s">
        <v>724</v>
      </c>
      <c r="B31" s="321"/>
      <c r="C31" s="314" t="s">
        <v>6</v>
      </c>
      <c r="D31" s="314" t="s">
        <v>9</v>
      </c>
      <c r="E31" s="314" t="s">
        <v>769</v>
      </c>
      <c r="F31" s="316" t="s">
        <v>725</v>
      </c>
      <c r="G31" s="318"/>
      <c r="H31" s="318"/>
      <c r="I31" s="318">
        <f>I32</f>
        <v>1</v>
      </c>
      <c r="J31" s="318">
        <f>J32</f>
        <v>0</v>
      </c>
      <c r="K31" s="384">
        <f t="shared" si="2"/>
        <v>1</v>
      </c>
      <c r="L31" s="318">
        <f>1</f>
        <v>1</v>
      </c>
      <c r="M31" s="318">
        <f>M32</f>
        <v>0</v>
      </c>
      <c r="N31" s="60">
        <f t="shared" si="1"/>
        <v>1</v>
      </c>
      <c r="O31" s="318">
        <f>O32</f>
        <v>1</v>
      </c>
    </row>
    <row r="32" spans="1:15" hidden="1">
      <c r="A32" s="3" t="s">
        <v>661</v>
      </c>
      <c r="B32" s="3"/>
      <c r="C32" s="314" t="s">
        <v>6</v>
      </c>
      <c r="D32" s="314" t="s">
        <v>9</v>
      </c>
      <c r="E32" s="314" t="s">
        <v>769</v>
      </c>
      <c r="F32" s="316" t="s">
        <v>620</v>
      </c>
      <c r="G32" s="318"/>
      <c r="H32" s="318"/>
      <c r="I32" s="318">
        <v>1</v>
      </c>
      <c r="J32" s="318">
        <v>0</v>
      </c>
      <c r="K32" s="384">
        <f t="shared" si="2"/>
        <v>1</v>
      </c>
      <c r="L32" s="318">
        <v>1</v>
      </c>
      <c r="M32" s="318">
        <v>0</v>
      </c>
      <c r="N32" s="60">
        <f t="shared" si="1"/>
        <v>1</v>
      </c>
      <c r="O32" s="318">
        <v>1</v>
      </c>
    </row>
    <row r="33" spans="1:15" s="289" customFormat="1">
      <c r="A33" s="299" t="s">
        <v>15</v>
      </c>
      <c r="B33" s="300"/>
      <c r="C33" s="298" t="s">
        <v>6</v>
      </c>
      <c r="D33" s="298" t="s">
        <v>215</v>
      </c>
      <c r="E33" s="301"/>
      <c r="F33" s="301"/>
      <c r="G33" s="302"/>
      <c r="H33" s="302"/>
      <c r="I33" s="305">
        <f>I36+I40</f>
        <v>70</v>
      </c>
      <c r="J33" s="305">
        <f>J36+J40</f>
        <v>0</v>
      </c>
      <c r="K33" s="386">
        <f>J33/I33</f>
        <v>0</v>
      </c>
      <c r="L33" s="302">
        <f>L36</f>
        <v>20</v>
      </c>
      <c r="M33" s="302">
        <f>M36</f>
        <v>0</v>
      </c>
      <c r="N33" s="302">
        <f>N36</f>
        <v>20</v>
      </c>
      <c r="O33" s="302">
        <f>O36</f>
        <v>20</v>
      </c>
    </row>
    <row r="34" spans="1:15" ht="31.5">
      <c r="A34" s="321" t="s">
        <v>933</v>
      </c>
      <c r="B34" s="3"/>
      <c r="C34" s="314" t="s">
        <v>6</v>
      </c>
      <c r="D34" s="314" t="s">
        <v>215</v>
      </c>
      <c r="E34" s="314" t="s">
        <v>932</v>
      </c>
      <c r="F34" s="316"/>
      <c r="G34" s="318"/>
      <c r="H34" s="318"/>
      <c r="I34" s="318">
        <f t="shared" ref="I34:O34" si="3">I36</f>
        <v>20</v>
      </c>
      <c r="J34" s="318">
        <f t="shared" si="3"/>
        <v>0</v>
      </c>
      <c r="K34" s="385">
        <f>J34/I34</f>
        <v>0</v>
      </c>
      <c r="L34" s="318">
        <f t="shared" si="3"/>
        <v>20</v>
      </c>
      <c r="M34" s="318">
        <f t="shared" si="3"/>
        <v>0</v>
      </c>
      <c r="N34" s="318">
        <f t="shared" si="3"/>
        <v>20</v>
      </c>
      <c r="O34" s="318">
        <f t="shared" si="3"/>
        <v>20</v>
      </c>
    </row>
    <row r="35" spans="1:15" hidden="1">
      <c r="A35" s="282" t="s">
        <v>811</v>
      </c>
      <c r="B35" s="282"/>
      <c r="C35" s="314" t="s">
        <v>6</v>
      </c>
      <c r="D35" s="314" t="s">
        <v>215</v>
      </c>
      <c r="E35" s="314" t="s">
        <v>932</v>
      </c>
      <c r="F35" s="316"/>
      <c r="G35" s="318"/>
      <c r="H35" s="318"/>
      <c r="I35" s="318"/>
      <c r="J35" s="318"/>
      <c r="K35" s="385"/>
      <c r="L35" s="318"/>
      <c r="M35" s="318"/>
      <c r="N35" s="318"/>
      <c r="O35" s="318"/>
    </row>
    <row r="36" spans="1:15">
      <c r="A36" s="286" t="s">
        <v>616</v>
      </c>
      <c r="B36" s="286"/>
      <c r="C36" s="314" t="s">
        <v>6</v>
      </c>
      <c r="D36" s="314" t="s">
        <v>215</v>
      </c>
      <c r="E36" s="314" t="s">
        <v>932</v>
      </c>
      <c r="F36" s="316" t="s">
        <v>617</v>
      </c>
      <c r="G36" s="318"/>
      <c r="H36" s="318"/>
      <c r="I36" s="318">
        <f>I37</f>
        <v>20</v>
      </c>
      <c r="J36" s="318">
        <f>J37</f>
        <v>0</v>
      </c>
      <c r="K36" s="385">
        <f>J36/I36</f>
        <v>0</v>
      </c>
      <c r="L36" s="318">
        <v>20</v>
      </c>
      <c r="M36" s="318">
        <f>M37</f>
        <v>0</v>
      </c>
      <c r="N36" s="318">
        <f>L36+M36</f>
        <v>20</v>
      </c>
      <c r="O36" s="318">
        <f>O37</f>
        <v>20</v>
      </c>
    </row>
    <row r="37" spans="1:15" ht="31.5" hidden="1">
      <c r="A37" s="286" t="s">
        <v>710</v>
      </c>
      <c r="B37" s="286"/>
      <c r="C37" s="314" t="s">
        <v>6</v>
      </c>
      <c r="D37" s="314" t="s">
        <v>215</v>
      </c>
      <c r="E37" s="314" t="s">
        <v>770</v>
      </c>
      <c r="F37" s="316" t="s">
        <v>698</v>
      </c>
      <c r="G37" s="318"/>
      <c r="H37" s="318"/>
      <c r="I37" s="318">
        <f>I38</f>
        <v>20</v>
      </c>
      <c r="J37" s="318">
        <f>J38</f>
        <v>0</v>
      </c>
      <c r="K37" s="385">
        <f t="shared" ref="K37:K38" si="4">I37+J37</f>
        <v>20</v>
      </c>
      <c r="L37" s="318">
        <v>20</v>
      </c>
      <c r="M37" s="318">
        <f>M38</f>
        <v>0</v>
      </c>
      <c r="N37" s="318">
        <f>L37+M37</f>
        <v>20</v>
      </c>
      <c r="O37" s="318">
        <f>O38</f>
        <v>20</v>
      </c>
    </row>
    <row r="38" spans="1:15" ht="31.5" hidden="1">
      <c r="A38" s="286" t="s">
        <v>711</v>
      </c>
      <c r="B38" s="286"/>
      <c r="C38" s="314" t="s">
        <v>6</v>
      </c>
      <c r="D38" s="314" t="s">
        <v>215</v>
      </c>
      <c r="E38" s="314" t="s">
        <v>770</v>
      </c>
      <c r="F38" s="316" t="s">
        <v>699</v>
      </c>
      <c r="G38" s="318"/>
      <c r="H38" s="318"/>
      <c r="I38" s="318">
        <v>20</v>
      </c>
      <c r="J38" s="318">
        <v>0</v>
      </c>
      <c r="K38" s="385">
        <f t="shared" si="4"/>
        <v>20</v>
      </c>
      <c r="L38" s="318">
        <v>20</v>
      </c>
      <c r="M38" s="318">
        <v>0</v>
      </c>
      <c r="N38" s="318">
        <f>L38+M38</f>
        <v>20</v>
      </c>
      <c r="O38" s="318">
        <v>20</v>
      </c>
    </row>
    <row r="39" spans="1:15">
      <c r="A39" s="286" t="s">
        <v>915</v>
      </c>
      <c r="B39" s="286"/>
      <c r="C39" s="314" t="s">
        <v>6</v>
      </c>
      <c r="D39" s="314" t="s">
        <v>215</v>
      </c>
      <c r="E39" s="314" t="s">
        <v>932</v>
      </c>
      <c r="F39" s="316"/>
      <c r="G39" s="318"/>
      <c r="H39" s="318"/>
      <c r="I39" s="318">
        <f>I40</f>
        <v>50</v>
      </c>
      <c r="J39" s="318">
        <f>J40</f>
        <v>0</v>
      </c>
      <c r="K39" s="385">
        <f t="shared" ref="K39:K44" si="5">J39/I39</f>
        <v>0</v>
      </c>
      <c r="L39" s="318"/>
      <c r="M39" s="318"/>
      <c r="N39" s="318"/>
      <c r="O39" s="318"/>
    </row>
    <row r="40" spans="1:15">
      <c r="A40" s="286" t="s">
        <v>616</v>
      </c>
      <c r="B40" s="286"/>
      <c r="C40" s="314" t="s">
        <v>6</v>
      </c>
      <c r="D40" s="314" t="s">
        <v>215</v>
      </c>
      <c r="E40" s="314" t="s">
        <v>932</v>
      </c>
      <c r="F40" s="316" t="s">
        <v>617</v>
      </c>
      <c r="G40" s="318"/>
      <c r="H40" s="318"/>
      <c r="I40" s="318">
        <v>50</v>
      </c>
      <c r="J40" s="318">
        <v>0</v>
      </c>
      <c r="K40" s="385">
        <f t="shared" si="5"/>
        <v>0</v>
      </c>
      <c r="L40" s="318"/>
      <c r="M40" s="318"/>
      <c r="N40" s="318"/>
      <c r="O40" s="318"/>
    </row>
    <row r="41" spans="1:15" s="320" customFormat="1" ht="37.5">
      <c r="A41" s="308" t="s">
        <v>648</v>
      </c>
      <c r="B41" s="291">
        <v>931</v>
      </c>
      <c r="C41" s="342"/>
      <c r="D41" s="342"/>
      <c r="E41" s="342"/>
      <c r="F41" s="342"/>
      <c r="G41" s="343"/>
      <c r="H41" s="343"/>
      <c r="I41" s="292">
        <f>I42</f>
        <v>2194.6999999999998</v>
      </c>
      <c r="J41" s="292">
        <f>J42</f>
        <v>935.1</v>
      </c>
      <c r="K41" s="387">
        <f t="shared" si="5"/>
        <v>0.42607190048753818</v>
      </c>
      <c r="L41" s="292">
        <f>L43</f>
        <v>2750</v>
      </c>
      <c r="M41" s="292">
        <f>M43</f>
        <v>0</v>
      </c>
      <c r="N41" s="292">
        <f>L41+M41</f>
        <v>2750</v>
      </c>
      <c r="O41" s="292">
        <f>O43</f>
        <v>2750</v>
      </c>
    </row>
    <row r="42" spans="1:15" s="320" customFormat="1" ht="18.75">
      <c r="A42" s="368" t="s">
        <v>10</v>
      </c>
      <c r="B42" s="369"/>
      <c r="C42" s="370" t="s">
        <v>6</v>
      </c>
      <c r="D42" s="370" t="s">
        <v>213</v>
      </c>
      <c r="E42" s="371"/>
      <c r="F42" s="371"/>
      <c r="G42" s="372"/>
      <c r="H42" s="372"/>
      <c r="I42" s="373">
        <f>I43+I62</f>
        <v>2194.6999999999998</v>
      </c>
      <c r="J42" s="373">
        <f>J43+J62</f>
        <v>935.1</v>
      </c>
      <c r="K42" s="388">
        <f t="shared" si="5"/>
        <v>0.42607190048753818</v>
      </c>
      <c r="L42" s="373">
        <f>L43</f>
        <v>2750</v>
      </c>
      <c r="M42" s="373">
        <f>M43</f>
        <v>0</v>
      </c>
      <c r="N42" s="373">
        <f>N43</f>
        <v>2750</v>
      </c>
      <c r="O42" s="373">
        <f>O43</f>
        <v>2750</v>
      </c>
    </row>
    <row r="43" spans="1:15" s="320" customFormat="1" ht="36.75" customHeight="1">
      <c r="A43" s="17" t="s">
        <v>37</v>
      </c>
      <c r="B43" s="17"/>
      <c r="C43" s="15" t="s">
        <v>6</v>
      </c>
      <c r="D43" s="15" t="s">
        <v>38</v>
      </c>
      <c r="E43" s="15"/>
      <c r="F43" s="15"/>
      <c r="G43" s="317" t="e">
        <f>G46+#REF!+#REF!</f>
        <v>#REF!</v>
      </c>
      <c r="H43" s="317" t="e">
        <f>H46+#REF!+#REF!</f>
        <v>#REF!</v>
      </c>
      <c r="I43" s="317">
        <f>I46+I50</f>
        <v>1959.5</v>
      </c>
      <c r="J43" s="317">
        <f>J46+J50+J54</f>
        <v>835.5</v>
      </c>
      <c r="K43" s="383">
        <f t="shared" si="5"/>
        <v>0.42638428170451648</v>
      </c>
      <c r="L43" s="317">
        <f>L46+L50+L58</f>
        <v>2750</v>
      </c>
      <c r="M43" s="317">
        <f>M46+M50+M54+M58</f>
        <v>0</v>
      </c>
      <c r="N43" s="317">
        <f>L43+M43</f>
        <v>2750</v>
      </c>
      <c r="O43" s="317">
        <f>O46+O50+O58+O54</f>
        <v>2750</v>
      </c>
    </row>
    <row r="44" spans="1:15" s="320" customFormat="1" ht="31.5">
      <c r="A44" s="321" t="s">
        <v>931</v>
      </c>
      <c r="B44" s="321"/>
      <c r="C44" s="316" t="s">
        <v>6</v>
      </c>
      <c r="D44" s="316" t="s">
        <v>38</v>
      </c>
      <c r="E44" s="316" t="s">
        <v>930</v>
      </c>
      <c r="F44" s="141"/>
      <c r="G44" s="60"/>
      <c r="H44" s="60"/>
      <c r="I44" s="60">
        <f>I46+I50+I54</f>
        <v>1959.5</v>
      </c>
      <c r="J44" s="60">
        <f>J46+J50+J54</f>
        <v>835.5</v>
      </c>
      <c r="K44" s="389">
        <f t="shared" si="5"/>
        <v>0.42638428170451648</v>
      </c>
      <c r="L44" s="60">
        <f>L46+L50+L54</f>
        <v>1845.2</v>
      </c>
      <c r="M44" s="60">
        <f>M46+M50+M54</f>
        <v>-28.400000000000006</v>
      </c>
      <c r="N44" s="60">
        <f>N46+N50+N54</f>
        <v>1816.8000000000002</v>
      </c>
      <c r="O44" s="60">
        <f>O46+O50+O54</f>
        <v>1816.8</v>
      </c>
    </row>
    <row r="45" spans="1:15" s="320" customFormat="1" ht="31.5" hidden="1">
      <c r="A45" s="79" t="s">
        <v>816</v>
      </c>
      <c r="B45" s="79"/>
      <c r="C45" s="316" t="s">
        <v>6</v>
      </c>
      <c r="D45" s="316" t="s">
        <v>38</v>
      </c>
      <c r="E45" s="316" t="s">
        <v>771</v>
      </c>
      <c r="F45" s="141"/>
      <c r="G45" s="60"/>
      <c r="H45" s="60"/>
      <c r="I45" s="60"/>
      <c r="J45" s="60"/>
      <c r="K45" s="389"/>
      <c r="L45" s="60"/>
      <c r="M45" s="60"/>
      <c r="N45" s="60"/>
      <c r="O45" s="60"/>
    </row>
    <row r="46" spans="1:15" s="320" customFormat="1" ht="47.25">
      <c r="A46" s="80" t="s">
        <v>634</v>
      </c>
      <c r="B46" s="80"/>
      <c r="C46" s="316" t="s">
        <v>6</v>
      </c>
      <c r="D46" s="316" t="s">
        <v>38</v>
      </c>
      <c r="E46" s="316" t="s">
        <v>930</v>
      </c>
      <c r="F46" s="316" t="s">
        <v>615</v>
      </c>
      <c r="G46" s="60">
        <v>1265.8000000000002</v>
      </c>
      <c r="H46" s="60">
        <v>0</v>
      </c>
      <c r="I46" s="60">
        <v>1957</v>
      </c>
      <c r="J46" s="60">
        <v>833</v>
      </c>
      <c r="K46" s="389">
        <f>J46/I46</f>
        <v>0.42565150740929997</v>
      </c>
      <c r="L46" s="60">
        <v>1334.2</v>
      </c>
      <c r="M46" s="60">
        <f>M47</f>
        <v>83.4</v>
      </c>
      <c r="N46" s="60">
        <f>L46+M46</f>
        <v>1417.6000000000001</v>
      </c>
      <c r="O46" s="60">
        <f>O47</f>
        <v>1417.6</v>
      </c>
    </row>
    <row r="47" spans="1:15" s="320" customFormat="1" hidden="1">
      <c r="A47" s="80" t="s">
        <v>707</v>
      </c>
      <c r="B47" s="80"/>
      <c r="C47" s="316" t="s">
        <v>6</v>
      </c>
      <c r="D47" s="316" t="s">
        <v>38</v>
      </c>
      <c r="E47" s="316" t="s">
        <v>771</v>
      </c>
      <c r="F47" s="316" t="s">
        <v>700</v>
      </c>
      <c r="G47" s="60"/>
      <c r="H47" s="60"/>
      <c r="I47" s="60">
        <f>I48+I49</f>
        <v>1334.2</v>
      </c>
      <c r="J47" s="60">
        <f>J48+J49</f>
        <v>83.4</v>
      </c>
      <c r="K47" s="389">
        <f t="shared" ref="K47:K53" si="6">I47+J47</f>
        <v>1417.6000000000001</v>
      </c>
      <c r="L47" s="60">
        <v>1334.2</v>
      </c>
      <c r="M47" s="60">
        <f>M48+M49</f>
        <v>83.4</v>
      </c>
      <c r="N47" s="60">
        <f>L47+M47</f>
        <v>1417.6000000000001</v>
      </c>
      <c r="O47" s="60">
        <f>O48+O49</f>
        <v>1417.6</v>
      </c>
    </row>
    <row r="48" spans="1:15" s="320" customFormat="1" ht="36.75" hidden="1" customHeight="1">
      <c r="A48" s="80" t="s">
        <v>708</v>
      </c>
      <c r="B48" s="80"/>
      <c r="C48" s="316" t="s">
        <v>6</v>
      </c>
      <c r="D48" s="316" t="s">
        <v>38</v>
      </c>
      <c r="E48" s="316" t="s">
        <v>771</v>
      </c>
      <c r="F48" s="316" t="s">
        <v>696</v>
      </c>
      <c r="G48" s="60"/>
      <c r="H48" s="60"/>
      <c r="I48" s="60">
        <v>1178.3</v>
      </c>
      <c r="J48" s="60">
        <v>194.3</v>
      </c>
      <c r="K48" s="389">
        <f t="shared" si="6"/>
        <v>1372.6</v>
      </c>
      <c r="L48" s="60">
        <v>1178.3</v>
      </c>
      <c r="M48" s="60">
        <v>194.3</v>
      </c>
      <c r="N48" s="60">
        <f t="shared" ref="N48:N61" si="7">L48+M48</f>
        <v>1372.6</v>
      </c>
      <c r="O48" s="60">
        <v>1372.6</v>
      </c>
    </row>
    <row r="49" spans="1:15" s="320" customFormat="1" ht="31.5" hidden="1">
      <c r="A49" s="80" t="s">
        <v>709</v>
      </c>
      <c r="B49" s="80"/>
      <c r="C49" s="316" t="s">
        <v>6</v>
      </c>
      <c r="D49" s="316" t="s">
        <v>38</v>
      </c>
      <c r="E49" s="316" t="s">
        <v>771</v>
      </c>
      <c r="F49" s="316" t="s">
        <v>697</v>
      </c>
      <c r="G49" s="60"/>
      <c r="H49" s="60"/>
      <c r="I49" s="60">
        <v>155.9</v>
      </c>
      <c r="J49" s="60">
        <v>-110.9</v>
      </c>
      <c r="K49" s="389">
        <f t="shared" si="6"/>
        <v>45</v>
      </c>
      <c r="L49" s="60">
        <v>155.9</v>
      </c>
      <c r="M49" s="60">
        <v>-110.9</v>
      </c>
      <c r="N49" s="60">
        <f t="shared" si="7"/>
        <v>45</v>
      </c>
      <c r="O49" s="60">
        <v>45</v>
      </c>
    </row>
    <row r="50" spans="1:15" s="320" customFormat="1">
      <c r="A50" s="321" t="s">
        <v>616</v>
      </c>
      <c r="B50" s="321"/>
      <c r="C50" s="316" t="s">
        <v>6</v>
      </c>
      <c r="D50" s="316" t="s">
        <v>38</v>
      </c>
      <c r="E50" s="316" t="s">
        <v>930</v>
      </c>
      <c r="F50" s="316" t="s">
        <v>617</v>
      </c>
      <c r="G50" s="60"/>
      <c r="H50" s="60"/>
      <c r="I50" s="60">
        <v>2.5</v>
      </c>
      <c r="J50" s="60">
        <v>2.5</v>
      </c>
      <c r="K50" s="389">
        <f>J50/I50</f>
        <v>1</v>
      </c>
      <c r="L50" s="60">
        <v>511</v>
      </c>
      <c r="M50" s="60">
        <f>M51</f>
        <v>-114.30000000000001</v>
      </c>
      <c r="N50" s="60">
        <f t="shared" si="7"/>
        <v>396.7</v>
      </c>
      <c r="O50" s="60">
        <f>O51</f>
        <v>396.7</v>
      </c>
    </row>
    <row r="51" spans="1:15" s="320" customFormat="1" ht="32.25" hidden="1" customHeight="1">
      <c r="A51" s="321" t="s">
        <v>710</v>
      </c>
      <c r="B51" s="321"/>
      <c r="C51" s="316" t="s">
        <v>6</v>
      </c>
      <c r="D51" s="316" t="s">
        <v>38</v>
      </c>
      <c r="E51" s="316" t="s">
        <v>771</v>
      </c>
      <c r="F51" s="316" t="s">
        <v>698</v>
      </c>
      <c r="G51" s="60"/>
      <c r="H51" s="60"/>
      <c r="I51" s="60">
        <f>I53+I52</f>
        <v>511</v>
      </c>
      <c r="J51" s="60">
        <f>J53+J52</f>
        <v>-169.60000000000002</v>
      </c>
      <c r="K51" s="72">
        <f>I51+J51</f>
        <v>341.4</v>
      </c>
      <c r="L51" s="60">
        <v>511</v>
      </c>
      <c r="M51" s="60">
        <f>M52+M53</f>
        <v>-114.30000000000001</v>
      </c>
      <c r="N51" s="60">
        <f t="shared" si="7"/>
        <v>396.7</v>
      </c>
      <c r="O51" s="60">
        <f>O52+O53</f>
        <v>396.7</v>
      </c>
    </row>
    <row r="52" spans="1:15" s="320" customFormat="1" ht="31.5" hidden="1">
      <c r="A52" s="321" t="s">
        <v>757</v>
      </c>
      <c r="B52" s="321"/>
      <c r="C52" s="316" t="s">
        <v>6</v>
      </c>
      <c r="D52" s="316" t="s">
        <v>38</v>
      </c>
      <c r="E52" s="316" t="s">
        <v>771</v>
      </c>
      <c r="F52" s="316" t="s">
        <v>758</v>
      </c>
      <c r="G52" s="60"/>
      <c r="H52" s="60"/>
      <c r="I52" s="60">
        <v>0</v>
      </c>
      <c r="J52" s="60">
        <v>62.7</v>
      </c>
      <c r="K52" s="72">
        <f t="shared" si="6"/>
        <v>62.7</v>
      </c>
      <c r="L52" s="60">
        <v>0</v>
      </c>
      <c r="M52" s="60">
        <f>26.5+71.5</f>
        <v>98</v>
      </c>
      <c r="N52" s="60">
        <f t="shared" si="7"/>
        <v>98</v>
      </c>
      <c r="O52" s="60">
        <v>98</v>
      </c>
    </row>
    <row r="53" spans="1:15" s="320" customFormat="1" ht="31.5" hidden="1">
      <c r="A53" s="321" t="s">
        <v>711</v>
      </c>
      <c r="B53" s="321"/>
      <c r="C53" s="316" t="s">
        <v>6</v>
      </c>
      <c r="D53" s="316" t="s">
        <v>38</v>
      </c>
      <c r="E53" s="316" t="s">
        <v>771</v>
      </c>
      <c r="F53" s="316" t="s">
        <v>699</v>
      </c>
      <c r="G53" s="60"/>
      <c r="H53" s="60"/>
      <c r="I53" s="60">
        <v>511</v>
      </c>
      <c r="J53" s="60">
        <v>-232.3</v>
      </c>
      <c r="K53" s="72">
        <f t="shared" si="6"/>
        <v>278.7</v>
      </c>
      <c r="L53" s="60">
        <v>511</v>
      </c>
      <c r="M53" s="60">
        <v>-212.3</v>
      </c>
      <c r="N53" s="60">
        <f t="shared" si="7"/>
        <v>298.7</v>
      </c>
      <c r="O53" s="60">
        <v>298.7</v>
      </c>
    </row>
    <row r="54" spans="1:15" s="320" customFormat="1" hidden="1">
      <c r="A54" s="321" t="s">
        <v>618</v>
      </c>
      <c r="B54" s="321"/>
      <c r="C54" s="316" t="s">
        <v>6</v>
      </c>
      <c r="D54" s="316" t="s">
        <v>38</v>
      </c>
      <c r="E54" s="316" t="s">
        <v>930</v>
      </c>
      <c r="F54" s="316" t="s">
        <v>619</v>
      </c>
      <c r="G54" s="60"/>
      <c r="H54" s="60"/>
      <c r="I54" s="60">
        <f>I55</f>
        <v>0</v>
      </c>
      <c r="J54" s="60">
        <v>0</v>
      </c>
      <c r="K54" s="72">
        <f>I54+J54</f>
        <v>0</v>
      </c>
      <c r="L54" s="60">
        <f>L56</f>
        <v>0</v>
      </c>
      <c r="M54" s="60">
        <f>M55</f>
        <v>2.5</v>
      </c>
      <c r="N54" s="60">
        <f t="shared" si="7"/>
        <v>2.5</v>
      </c>
      <c r="O54" s="60">
        <f>O55</f>
        <v>2.5</v>
      </c>
    </row>
    <row r="55" spans="1:15" s="320" customFormat="1" hidden="1">
      <c r="A55" s="321" t="s">
        <v>773</v>
      </c>
      <c r="B55" s="321"/>
      <c r="C55" s="316" t="s">
        <v>6</v>
      </c>
      <c r="D55" s="316" t="s">
        <v>38</v>
      </c>
      <c r="E55" s="316" t="s">
        <v>771</v>
      </c>
      <c r="F55" s="316" t="s">
        <v>725</v>
      </c>
      <c r="G55" s="60"/>
      <c r="H55" s="60"/>
      <c r="I55" s="60">
        <f>I56</f>
        <v>0</v>
      </c>
      <c r="J55" s="60">
        <f>J56</f>
        <v>2.5</v>
      </c>
      <c r="K55" s="72">
        <f>I55+J55</f>
        <v>2.5</v>
      </c>
      <c r="L55" s="60">
        <f>L56</f>
        <v>0</v>
      </c>
      <c r="M55" s="60">
        <f>M56</f>
        <v>2.5</v>
      </c>
      <c r="N55" s="60">
        <f t="shared" si="7"/>
        <v>2.5</v>
      </c>
      <c r="O55" s="60">
        <f>O56</f>
        <v>2.5</v>
      </c>
    </row>
    <row r="56" spans="1:15" s="320" customFormat="1" hidden="1">
      <c r="A56" s="321" t="s">
        <v>753</v>
      </c>
      <c r="B56" s="321"/>
      <c r="C56" s="316" t="s">
        <v>6</v>
      </c>
      <c r="D56" s="316" t="s">
        <v>38</v>
      </c>
      <c r="E56" s="316" t="s">
        <v>771</v>
      </c>
      <c r="F56" s="316" t="s">
        <v>752</v>
      </c>
      <c r="G56" s="60"/>
      <c r="H56" s="60"/>
      <c r="I56" s="60">
        <v>0</v>
      </c>
      <c r="J56" s="60">
        <v>2.5</v>
      </c>
      <c r="K56" s="72">
        <f>I56+J56</f>
        <v>2.5</v>
      </c>
      <c r="L56" s="60">
        <v>0</v>
      </c>
      <c r="M56" s="60">
        <v>2.5</v>
      </c>
      <c r="N56" s="60">
        <f t="shared" si="7"/>
        <v>2.5</v>
      </c>
      <c r="O56" s="60">
        <v>2.5</v>
      </c>
    </row>
    <row r="57" spans="1:15" s="320" customFormat="1" hidden="1">
      <c r="A57" s="321" t="s">
        <v>812</v>
      </c>
      <c r="B57" s="321"/>
      <c r="C57" s="316" t="s">
        <v>6</v>
      </c>
      <c r="D57" s="316" t="s">
        <v>38</v>
      </c>
      <c r="E57" s="316" t="s">
        <v>772</v>
      </c>
      <c r="F57" s="316"/>
      <c r="G57" s="60"/>
      <c r="H57" s="60"/>
      <c r="I57" s="60"/>
      <c r="J57" s="60"/>
      <c r="K57" s="72"/>
      <c r="L57" s="60"/>
      <c r="M57" s="60"/>
      <c r="N57" s="60"/>
      <c r="O57" s="60"/>
    </row>
    <row r="58" spans="1:15" s="320" customFormat="1" ht="47.25" hidden="1">
      <c r="A58" s="80" t="s">
        <v>634</v>
      </c>
      <c r="B58" s="80"/>
      <c r="C58" s="314" t="s">
        <v>6</v>
      </c>
      <c r="D58" s="314" t="s">
        <v>38</v>
      </c>
      <c r="E58" s="314" t="s">
        <v>772</v>
      </c>
      <c r="F58" s="316" t="s">
        <v>615</v>
      </c>
      <c r="G58" s="60"/>
      <c r="H58" s="60"/>
      <c r="I58" s="60">
        <f>I60+I61</f>
        <v>904.8</v>
      </c>
      <c r="J58" s="60">
        <f>J60+J61</f>
        <v>28.4</v>
      </c>
      <c r="K58" s="72">
        <f>I58+J58</f>
        <v>933.19999999999993</v>
      </c>
      <c r="L58" s="60">
        <v>904.8</v>
      </c>
      <c r="M58" s="60">
        <f>M59</f>
        <v>28.4</v>
      </c>
      <c r="N58" s="60">
        <f t="shared" si="7"/>
        <v>933.19999999999993</v>
      </c>
      <c r="O58" s="60">
        <f>O59</f>
        <v>933.2</v>
      </c>
    </row>
    <row r="59" spans="1:15" s="320" customFormat="1" hidden="1">
      <c r="A59" s="80" t="s">
        <v>707</v>
      </c>
      <c r="B59" s="80"/>
      <c r="C59" s="314" t="s">
        <v>6</v>
      </c>
      <c r="D59" s="314" t="s">
        <v>38</v>
      </c>
      <c r="E59" s="314" t="s">
        <v>772</v>
      </c>
      <c r="F59" s="316" t="s">
        <v>700</v>
      </c>
      <c r="G59" s="60"/>
      <c r="H59" s="60"/>
      <c r="I59" s="60">
        <f>I60+I61</f>
        <v>904.8</v>
      </c>
      <c r="J59" s="60">
        <f>J60+J61</f>
        <v>28.4</v>
      </c>
      <c r="K59" s="60">
        <f>K60+K61</f>
        <v>933.19999999999993</v>
      </c>
      <c r="L59" s="60">
        <f>L60+L61</f>
        <v>904.8</v>
      </c>
      <c r="M59" s="60">
        <f>M60+M61</f>
        <v>28.4</v>
      </c>
      <c r="N59" s="60">
        <f t="shared" si="7"/>
        <v>933.19999999999993</v>
      </c>
      <c r="O59" s="60">
        <f>O60+O61</f>
        <v>933.2</v>
      </c>
    </row>
    <row r="60" spans="1:15" s="320" customFormat="1" ht="31.5" hidden="1">
      <c r="A60" s="80" t="s">
        <v>708</v>
      </c>
      <c r="B60" s="80"/>
      <c r="C60" s="314" t="s">
        <v>6</v>
      </c>
      <c r="D60" s="314" t="s">
        <v>38</v>
      </c>
      <c r="E60" s="314" t="s">
        <v>772</v>
      </c>
      <c r="F60" s="316" t="s">
        <v>696</v>
      </c>
      <c r="G60" s="60"/>
      <c r="H60" s="60"/>
      <c r="I60" s="60">
        <v>889.8</v>
      </c>
      <c r="J60" s="60">
        <v>28.4</v>
      </c>
      <c r="K60" s="72">
        <f t="shared" ref="K60:K61" si="8">I60+J60</f>
        <v>918.19999999999993</v>
      </c>
      <c r="L60" s="60">
        <v>889.8</v>
      </c>
      <c r="M60" s="60">
        <v>28.4</v>
      </c>
      <c r="N60" s="60">
        <f t="shared" si="7"/>
        <v>918.19999999999993</v>
      </c>
      <c r="O60" s="60">
        <v>918.2</v>
      </c>
    </row>
    <row r="61" spans="1:15" s="320" customFormat="1" ht="31.5" hidden="1">
      <c r="A61" s="80" t="s">
        <v>709</v>
      </c>
      <c r="B61" s="80"/>
      <c r="C61" s="314" t="s">
        <v>6</v>
      </c>
      <c r="D61" s="314" t="s">
        <v>38</v>
      </c>
      <c r="E61" s="314" t="s">
        <v>772</v>
      </c>
      <c r="F61" s="316" t="s">
        <v>697</v>
      </c>
      <c r="G61" s="60"/>
      <c r="H61" s="60"/>
      <c r="I61" s="60">
        <v>15</v>
      </c>
      <c r="J61" s="60">
        <v>0</v>
      </c>
      <c r="K61" s="72">
        <f t="shared" si="8"/>
        <v>15</v>
      </c>
      <c r="L61" s="60">
        <v>15</v>
      </c>
      <c r="M61" s="60">
        <v>0</v>
      </c>
      <c r="N61" s="60">
        <f t="shared" si="7"/>
        <v>15</v>
      </c>
      <c r="O61" s="60">
        <v>15</v>
      </c>
    </row>
    <row r="62" spans="1:15" s="320" customFormat="1">
      <c r="A62" s="299" t="s">
        <v>15</v>
      </c>
      <c r="B62" s="378"/>
      <c r="C62" s="376" t="s">
        <v>6</v>
      </c>
      <c r="D62" s="376" t="s">
        <v>215</v>
      </c>
      <c r="E62" s="376"/>
      <c r="F62" s="376"/>
      <c r="G62" s="377"/>
      <c r="H62" s="377"/>
      <c r="I62" s="377">
        <f>I63</f>
        <v>235.2</v>
      </c>
      <c r="J62" s="377">
        <f>J63</f>
        <v>99.6</v>
      </c>
      <c r="K62" s="390">
        <f>J62/I62</f>
        <v>0.42346938775510201</v>
      </c>
      <c r="L62" s="377">
        <f>L63</f>
        <v>0</v>
      </c>
      <c r="M62" s="377">
        <f>M63</f>
        <v>0</v>
      </c>
      <c r="N62" s="377">
        <f t="shared" ref="N62:N70" si="9">L62+M62</f>
        <v>0</v>
      </c>
      <c r="O62" s="377">
        <f>O63</f>
        <v>0</v>
      </c>
    </row>
    <row r="63" spans="1:15" s="320" customFormat="1" ht="31.5">
      <c r="A63" s="80" t="s">
        <v>933</v>
      </c>
      <c r="B63" s="80"/>
      <c r="C63" s="314" t="s">
        <v>6</v>
      </c>
      <c r="D63" s="314" t="s">
        <v>215</v>
      </c>
      <c r="E63" s="314" t="s">
        <v>932</v>
      </c>
      <c r="F63" s="316"/>
      <c r="G63" s="60"/>
      <c r="H63" s="60"/>
      <c r="I63" s="60">
        <f>I64+I65+I66</f>
        <v>235.2</v>
      </c>
      <c r="J63" s="60">
        <f>J64+J65+J66</f>
        <v>99.6</v>
      </c>
      <c r="K63" s="389">
        <f>J63/I63</f>
        <v>0.42346938775510201</v>
      </c>
      <c r="L63" s="60">
        <f>L64+L65+L66</f>
        <v>0</v>
      </c>
      <c r="M63" s="60">
        <f>M64+M65+M66</f>
        <v>0</v>
      </c>
      <c r="N63" s="60">
        <f t="shared" si="9"/>
        <v>0</v>
      </c>
      <c r="O63" s="60">
        <f>O64+O65+O66</f>
        <v>0</v>
      </c>
    </row>
    <row r="64" spans="1:15" s="320" customFormat="1" ht="47.25" hidden="1">
      <c r="A64" s="80" t="s">
        <v>634</v>
      </c>
      <c r="B64" s="80"/>
      <c r="C64" s="314" t="s">
        <v>6</v>
      </c>
      <c r="D64" s="314" t="s">
        <v>215</v>
      </c>
      <c r="E64" s="314" t="s">
        <v>932</v>
      </c>
      <c r="F64" s="316" t="s">
        <v>615</v>
      </c>
      <c r="G64" s="60"/>
      <c r="H64" s="60"/>
      <c r="I64" s="60">
        <v>0</v>
      </c>
      <c r="J64" s="60">
        <v>0</v>
      </c>
      <c r="K64" s="389">
        <f>I64+J64</f>
        <v>0</v>
      </c>
      <c r="L64" s="60">
        <v>0</v>
      </c>
      <c r="M64" s="60">
        <v>0</v>
      </c>
      <c r="N64" s="60">
        <f t="shared" si="9"/>
        <v>0</v>
      </c>
      <c r="O64" s="60">
        <v>0</v>
      </c>
    </row>
    <row r="65" spans="1:15" s="320" customFormat="1">
      <c r="A65" s="80" t="s">
        <v>616</v>
      </c>
      <c r="B65" s="80"/>
      <c r="C65" s="314" t="s">
        <v>6</v>
      </c>
      <c r="D65" s="314" t="s">
        <v>215</v>
      </c>
      <c r="E65" s="314" t="s">
        <v>932</v>
      </c>
      <c r="F65" s="316" t="s">
        <v>617</v>
      </c>
      <c r="G65" s="60"/>
      <c r="H65" s="60"/>
      <c r="I65" s="60">
        <v>234.7</v>
      </c>
      <c r="J65" s="60">
        <v>99.5</v>
      </c>
      <c r="K65" s="389">
        <f t="shared" ref="K65:K70" si="10">J65/I65</f>
        <v>0.42394546229228802</v>
      </c>
      <c r="L65" s="60">
        <v>0</v>
      </c>
      <c r="M65" s="60">
        <v>0</v>
      </c>
      <c r="N65" s="60">
        <f t="shared" si="9"/>
        <v>0</v>
      </c>
      <c r="O65" s="60">
        <v>0</v>
      </c>
    </row>
    <row r="66" spans="1:15" s="320" customFormat="1">
      <c r="A66" s="80" t="s">
        <v>618</v>
      </c>
      <c r="B66" s="80"/>
      <c r="C66" s="314" t="s">
        <v>6</v>
      </c>
      <c r="D66" s="314" t="s">
        <v>215</v>
      </c>
      <c r="E66" s="314" t="s">
        <v>932</v>
      </c>
      <c r="F66" s="316" t="s">
        <v>619</v>
      </c>
      <c r="G66" s="60"/>
      <c r="H66" s="60"/>
      <c r="I66" s="60">
        <v>0.5</v>
      </c>
      <c r="J66" s="60">
        <v>0.1</v>
      </c>
      <c r="K66" s="389">
        <f t="shared" si="10"/>
        <v>0.2</v>
      </c>
      <c r="L66" s="60">
        <v>0</v>
      </c>
      <c r="M66" s="60">
        <v>0</v>
      </c>
      <c r="N66" s="60">
        <f t="shared" si="9"/>
        <v>0</v>
      </c>
      <c r="O66" s="60">
        <v>0</v>
      </c>
    </row>
    <row r="67" spans="1:15" ht="18.75">
      <c r="A67" s="308" t="s">
        <v>649</v>
      </c>
      <c r="B67" s="291">
        <v>902</v>
      </c>
      <c r="C67" s="293"/>
      <c r="D67" s="293"/>
      <c r="E67" s="293"/>
      <c r="F67" s="293"/>
      <c r="G67" s="292"/>
      <c r="H67" s="292"/>
      <c r="I67" s="292">
        <f>I68+I227+I262+I314+I341+I348+I664+I701+I780+I794</f>
        <v>533639.69999999995</v>
      </c>
      <c r="J67" s="292">
        <f>J68+J227+J262+J314+J341+J348+J664+J701+J780+J794</f>
        <v>256342.6</v>
      </c>
      <c r="K67" s="387">
        <f t="shared" si="10"/>
        <v>0.48036643450627836</v>
      </c>
      <c r="L67" s="292">
        <f>L68+L227+L262+L314+L341+L348+L664+L701+L780+L794</f>
        <v>402758.49999999994</v>
      </c>
      <c r="M67" s="292">
        <f>M68+M227+M262+M314+M341+M348+M664+M701+M780+M794</f>
        <v>69657.299999999988</v>
      </c>
      <c r="N67" s="292">
        <f t="shared" si="9"/>
        <v>472415.79999999993</v>
      </c>
      <c r="O67" s="292">
        <f>O68+O227+O262+O314+O341+O348+O664+O701+O780+O794</f>
        <v>440119</v>
      </c>
    </row>
    <row r="68" spans="1:15" ht="18.75">
      <c r="A68" s="368" t="s">
        <v>10</v>
      </c>
      <c r="B68" s="368"/>
      <c r="C68" s="370" t="s">
        <v>6</v>
      </c>
      <c r="D68" s="370" t="s">
        <v>213</v>
      </c>
      <c r="E68" s="370"/>
      <c r="F68" s="370"/>
      <c r="G68" s="373" t="e">
        <f>G69+#REF!+G160+G200+G108+G76+G107</f>
        <v>#REF!</v>
      </c>
      <c r="H68" s="373" t="e">
        <f>H69+#REF!+H160+H200+H108+H76+H107</f>
        <v>#REF!</v>
      </c>
      <c r="I68" s="373">
        <f>I69+I76+I102+I107+I99</f>
        <v>66183.199999999997</v>
      </c>
      <c r="J68" s="373">
        <f>J69+J76+J102+J107+J99</f>
        <v>30644.9</v>
      </c>
      <c r="K68" s="388">
        <f t="shared" si="10"/>
        <v>0.46303140373992197</v>
      </c>
      <c r="L68" s="373">
        <f>L69+L76+L102+L107</f>
        <v>50726.6</v>
      </c>
      <c r="M68" s="373">
        <f>M69+M76+M102+M107</f>
        <v>9894.9000000000015</v>
      </c>
      <c r="N68" s="373">
        <f t="shared" si="9"/>
        <v>60621.5</v>
      </c>
      <c r="O68" s="373">
        <f>O69+O76+O102+O107</f>
        <v>49195</v>
      </c>
    </row>
    <row r="69" spans="1:15" ht="31.5">
      <c r="A69" s="333" t="s">
        <v>336</v>
      </c>
      <c r="B69" s="333"/>
      <c r="C69" s="15" t="s">
        <v>6</v>
      </c>
      <c r="D69" s="15" t="s">
        <v>7</v>
      </c>
      <c r="E69" s="15"/>
      <c r="F69" s="15"/>
      <c r="G69" s="81">
        <f>G72</f>
        <v>970</v>
      </c>
      <c r="H69" s="81">
        <f>H72</f>
        <v>0</v>
      </c>
      <c r="I69" s="81">
        <f>I72</f>
        <v>1144.5</v>
      </c>
      <c r="J69" s="81">
        <f>J72</f>
        <v>537.70000000000005</v>
      </c>
      <c r="K69" s="391">
        <f t="shared" si="10"/>
        <v>0.46981214504150287</v>
      </c>
      <c r="L69" s="81">
        <f>L72</f>
        <v>1300</v>
      </c>
      <c r="M69" s="81">
        <f>M72</f>
        <v>0</v>
      </c>
      <c r="N69" s="81">
        <f t="shared" si="9"/>
        <v>1300</v>
      </c>
      <c r="O69" s="81">
        <f>O72</f>
        <v>1300</v>
      </c>
    </row>
    <row r="70" spans="1:15" ht="31.5">
      <c r="A70" s="321" t="s">
        <v>931</v>
      </c>
      <c r="B70" s="321"/>
      <c r="C70" s="314" t="s">
        <v>6</v>
      </c>
      <c r="D70" s="314" t="s">
        <v>7</v>
      </c>
      <c r="E70" s="314" t="s">
        <v>930</v>
      </c>
      <c r="F70" s="316"/>
      <c r="G70" s="73"/>
      <c r="H70" s="73"/>
      <c r="I70" s="73">
        <f>I72</f>
        <v>1144.5</v>
      </c>
      <c r="J70" s="73">
        <f>J72</f>
        <v>537.70000000000005</v>
      </c>
      <c r="K70" s="392">
        <f t="shared" si="10"/>
        <v>0.46981214504150287</v>
      </c>
      <c r="L70" s="73">
        <f>L72</f>
        <v>1300</v>
      </c>
      <c r="M70" s="73">
        <f>M72</f>
        <v>0</v>
      </c>
      <c r="N70" s="73">
        <f t="shared" si="9"/>
        <v>1300</v>
      </c>
      <c r="O70" s="73">
        <f>O72</f>
        <v>1300</v>
      </c>
    </row>
    <row r="71" spans="1:15" hidden="1">
      <c r="A71" s="80" t="s">
        <v>813</v>
      </c>
      <c r="B71" s="80"/>
      <c r="C71" s="314" t="s">
        <v>6</v>
      </c>
      <c r="D71" s="314" t="s">
        <v>7</v>
      </c>
      <c r="E71" s="314" t="s">
        <v>774</v>
      </c>
      <c r="F71" s="316"/>
      <c r="G71" s="73"/>
      <c r="H71" s="73"/>
      <c r="I71" s="73"/>
      <c r="J71" s="73"/>
      <c r="K71" s="392"/>
      <c r="L71" s="73"/>
      <c r="M71" s="73"/>
      <c r="N71" s="73"/>
      <c r="O71" s="73"/>
    </row>
    <row r="72" spans="1:15" s="315" customFormat="1" ht="47.25">
      <c r="A72" s="3" t="s">
        <v>634</v>
      </c>
      <c r="B72" s="3"/>
      <c r="C72" s="314" t="s">
        <v>6</v>
      </c>
      <c r="D72" s="314" t="s">
        <v>7</v>
      </c>
      <c r="E72" s="314" t="s">
        <v>930</v>
      </c>
      <c r="F72" s="316" t="s">
        <v>615</v>
      </c>
      <c r="G72" s="73">
        <v>970</v>
      </c>
      <c r="H72" s="73">
        <v>0</v>
      </c>
      <c r="I72" s="73">
        <v>1144.5</v>
      </c>
      <c r="J72" s="73">
        <v>537.70000000000005</v>
      </c>
      <c r="K72" s="392">
        <f>J72/I72</f>
        <v>0.46981214504150287</v>
      </c>
      <c r="L72" s="73">
        <f>L73</f>
        <v>1300</v>
      </c>
      <c r="M72" s="73">
        <f>M73</f>
        <v>0</v>
      </c>
      <c r="N72" s="73">
        <f t="shared" ref="N72:N77" si="11">L72+M72</f>
        <v>1300</v>
      </c>
      <c r="O72" s="73">
        <f>O73</f>
        <v>1300</v>
      </c>
    </row>
    <row r="73" spans="1:15" s="315" customFormat="1" hidden="1">
      <c r="A73" s="3" t="s">
        <v>707</v>
      </c>
      <c r="B73" s="3"/>
      <c r="C73" s="314" t="s">
        <v>6</v>
      </c>
      <c r="D73" s="314" t="s">
        <v>7</v>
      </c>
      <c r="E73" s="314" t="s">
        <v>774</v>
      </c>
      <c r="F73" s="316" t="s">
        <v>700</v>
      </c>
      <c r="G73" s="73"/>
      <c r="H73" s="73"/>
      <c r="I73" s="73">
        <f>I74+I75</f>
        <v>1300</v>
      </c>
      <c r="J73" s="73">
        <f>J74+J75</f>
        <v>-155.5</v>
      </c>
      <c r="K73" s="73">
        <f t="shared" ref="K73:K75" si="12">I73+J73</f>
        <v>1144.5</v>
      </c>
      <c r="L73" s="73">
        <f>L74</f>
        <v>1300</v>
      </c>
      <c r="M73" s="73">
        <f>M74+M75</f>
        <v>0</v>
      </c>
      <c r="N73" s="73">
        <f t="shared" si="11"/>
        <v>1300</v>
      </c>
      <c r="O73" s="73">
        <f>O74</f>
        <v>1300</v>
      </c>
    </row>
    <row r="74" spans="1:15" s="315" customFormat="1" ht="31.5" hidden="1">
      <c r="A74" s="309" t="s">
        <v>708</v>
      </c>
      <c r="B74" s="3"/>
      <c r="C74" s="314" t="s">
        <v>6</v>
      </c>
      <c r="D74" s="314" t="s">
        <v>7</v>
      </c>
      <c r="E74" s="314" t="s">
        <v>774</v>
      </c>
      <c r="F74" s="316" t="s">
        <v>696</v>
      </c>
      <c r="G74" s="73"/>
      <c r="H74" s="73"/>
      <c r="I74" s="73">
        <v>1300</v>
      </c>
      <c r="J74" s="73">
        <v>-155.5</v>
      </c>
      <c r="K74" s="73">
        <f t="shared" si="12"/>
        <v>1144.5</v>
      </c>
      <c r="L74" s="73">
        <v>1300</v>
      </c>
      <c r="M74" s="73">
        <v>0</v>
      </c>
      <c r="N74" s="73">
        <f t="shared" si="11"/>
        <v>1300</v>
      </c>
      <c r="O74" s="73">
        <v>1300</v>
      </c>
    </row>
    <row r="75" spans="1:15" s="315" customFormat="1" ht="31.5" hidden="1">
      <c r="A75" s="80" t="s">
        <v>709</v>
      </c>
      <c r="B75" s="3"/>
      <c r="C75" s="314" t="s">
        <v>6</v>
      </c>
      <c r="D75" s="314" t="s">
        <v>7</v>
      </c>
      <c r="E75" s="314" t="s">
        <v>774</v>
      </c>
      <c r="F75" s="316" t="s">
        <v>697</v>
      </c>
      <c r="G75" s="73"/>
      <c r="H75" s="73"/>
      <c r="I75" s="73">
        <v>0</v>
      </c>
      <c r="J75" s="73">
        <v>0</v>
      </c>
      <c r="K75" s="73">
        <f t="shared" si="12"/>
        <v>0</v>
      </c>
      <c r="L75" s="73">
        <v>0</v>
      </c>
      <c r="M75" s="73">
        <v>0</v>
      </c>
      <c r="N75" s="73">
        <f t="shared" si="11"/>
        <v>0</v>
      </c>
      <c r="O75" s="73">
        <v>0</v>
      </c>
    </row>
    <row r="76" spans="1:15" s="254" customFormat="1" ht="47.25">
      <c r="A76" s="333" t="s">
        <v>250</v>
      </c>
      <c r="B76" s="333"/>
      <c r="C76" s="15" t="s">
        <v>6</v>
      </c>
      <c r="D76" s="15" t="s">
        <v>36</v>
      </c>
      <c r="E76" s="15"/>
      <c r="F76" s="15"/>
      <c r="G76" s="317" t="e">
        <f>#REF!+#REF!</f>
        <v>#REF!</v>
      </c>
      <c r="H76" s="317" t="e">
        <f>#REF!+#REF!</f>
        <v>#REF!</v>
      </c>
      <c r="I76" s="317">
        <f>I77+I95</f>
        <v>35543.9</v>
      </c>
      <c r="J76" s="317">
        <f>J77+J95</f>
        <v>16601.7</v>
      </c>
      <c r="K76" s="383">
        <f>J76/I76</f>
        <v>0.46707592582693513</v>
      </c>
      <c r="L76" s="317">
        <f>L79+L83+L88+L98</f>
        <v>30287.599999999999</v>
      </c>
      <c r="M76" s="317">
        <f>M79+M83+M88+M96</f>
        <v>6988.8</v>
      </c>
      <c r="N76" s="317">
        <f t="shared" si="11"/>
        <v>37276.400000000001</v>
      </c>
      <c r="O76" s="317">
        <f>O79+O83+O88+O98</f>
        <v>29476.1</v>
      </c>
    </row>
    <row r="77" spans="1:15" s="254" customFormat="1" ht="31.5">
      <c r="A77" s="321" t="s">
        <v>931</v>
      </c>
      <c r="B77" s="321"/>
      <c r="C77" s="316" t="s">
        <v>6</v>
      </c>
      <c r="D77" s="316" t="s">
        <v>36</v>
      </c>
      <c r="E77" s="316" t="s">
        <v>930</v>
      </c>
      <c r="F77" s="141"/>
      <c r="G77" s="319"/>
      <c r="H77" s="319"/>
      <c r="I77" s="318">
        <f>I79+I83+I94</f>
        <v>35333.9</v>
      </c>
      <c r="J77" s="318">
        <f>J79+J83+J94</f>
        <v>16572</v>
      </c>
      <c r="K77" s="385">
        <f>J77/I77</f>
        <v>0.46901134604445022</v>
      </c>
      <c r="L77" s="318">
        <f>L79+L83+L96</f>
        <v>27235.399999999998</v>
      </c>
      <c r="M77" s="318">
        <f>M79+M83+M96</f>
        <v>6088.8</v>
      </c>
      <c r="N77" s="318">
        <f t="shared" si="11"/>
        <v>33324.199999999997</v>
      </c>
      <c r="O77" s="318">
        <f>O79+O83+O96</f>
        <v>26423.899999999998</v>
      </c>
    </row>
    <row r="78" spans="1:15" s="254" customFormat="1" ht="31.5" hidden="1">
      <c r="A78" s="321" t="s">
        <v>660</v>
      </c>
      <c r="B78" s="79"/>
      <c r="C78" s="316" t="s">
        <v>6</v>
      </c>
      <c r="D78" s="316" t="s">
        <v>36</v>
      </c>
      <c r="E78" s="316" t="s">
        <v>930</v>
      </c>
      <c r="F78" s="141"/>
      <c r="G78" s="319"/>
      <c r="H78" s="319"/>
      <c r="I78" s="319"/>
      <c r="J78" s="319"/>
      <c r="K78" s="393"/>
      <c r="L78" s="319"/>
      <c r="M78" s="319"/>
      <c r="N78" s="319"/>
      <c r="O78" s="319"/>
    </row>
    <row r="79" spans="1:15" s="254" customFormat="1" ht="47.25">
      <c r="A79" s="321" t="s">
        <v>634</v>
      </c>
      <c r="B79" s="80"/>
      <c r="C79" s="316" t="s">
        <v>6</v>
      </c>
      <c r="D79" s="316" t="s">
        <v>36</v>
      </c>
      <c r="E79" s="316" t="s">
        <v>930</v>
      </c>
      <c r="F79" s="316" t="s">
        <v>615</v>
      </c>
      <c r="G79" s="319"/>
      <c r="H79" s="319"/>
      <c r="I79" s="318">
        <v>30625.4</v>
      </c>
      <c r="J79" s="318">
        <v>14378.2</v>
      </c>
      <c r="K79" s="385">
        <f>J79/I79</f>
        <v>0.46948611283444464</v>
      </c>
      <c r="L79" s="318">
        <f>L81+L82</f>
        <v>22955.599999999999</v>
      </c>
      <c r="M79" s="318">
        <v>5287.7</v>
      </c>
      <c r="N79" s="318">
        <f>L79+M79</f>
        <v>28243.3</v>
      </c>
      <c r="O79" s="318">
        <f>O81+O82</f>
        <v>23144.1</v>
      </c>
    </row>
    <row r="80" spans="1:15" s="254" customFormat="1" hidden="1">
      <c r="A80" s="321" t="s">
        <v>707</v>
      </c>
      <c r="B80" s="80"/>
      <c r="C80" s="316" t="s">
        <v>6</v>
      </c>
      <c r="D80" s="316" t="s">
        <v>36</v>
      </c>
      <c r="E80" s="316" t="s">
        <v>771</v>
      </c>
      <c r="F80" s="316" t="s">
        <v>700</v>
      </c>
      <c r="G80" s="319"/>
      <c r="H80" s="319"/>
      <c r="I80" s="318">
        <f>I81+I82</f>
        <v>22955.599999999999</v>
      </c>
      <c r="J80" s="318">
        <f>J81+J82</f>
        <v>6336.9</v>
      </c>
      <c r="K80" s="385">
        <f>K81+K82</f>
        <v>29292.5</v>
      </c>
      <c r="L80" s="318">
        <f>L81+L82</f>
        <v>22955.599999999999</v>
      </c>
      <c r="M80" s="318">
        <f>M81+M82</f>
        <v>6336.9</v>
      </c>
      <c r="N80" s="318">
        <f>L80+M80</f>
        <v>29292.5</v>
      </c>
      <c r="O80" s="318">
        <f>O81+O82</f>
        <v>23144.1</v>
      </c>
    </row>
    <row r="81" spans="1:15" s="254" customFormat="1" ht="31.5" hidden="1">
      <c r="A81" s="321" t="s">
        <v>708</v>
      </c>
      <c r="B81" s="80"/>
      <c r="C81" s="316" t="s">
        <v>6</v>
      </c>
      <c r="D81" s="316" t="s">
        <v>36</v>
      </c>
      <c r="E81" s="316" t="s">
        <v>771</v>
      </c>
      <c r="F81" s="316" t="s">
        <v>696</v>
      </c>
      <c r="G81" s="319"/>
      <c r="H81" s="319"/>
      <c r="I81" s="318">
        <v>22855.599999999999</v>
      </c>
      <c r="J81" s="318">
        <v>6286.9</v>
      </c>
      <c r="K81" s="385">
        <f>I81+J81</f>
        <v>29142.5</v>
      </c>
      <c r="L81" s="318">
        <v>22855.599999999999</v>
      </c>
      <c r="M81" s="318">
        <v>6336.9</v>
      </c>
      <c r="N81" s="318">
        <f t="shared" ref="N81:N98" si="13">L81+M81</f>
        <v>29192.5</v>
      </c>
      <c r="O81" s="318">
        <v>23144.1</v>
      </c>
    </row>
    <row r="82" spans="1:15" s="254" customFormat="1" ht="31.5" hidden="1">
      <c r="A82" s="321" t="s">
        <v>709</v>
      </c>
      <c r="B82" s="80"/>
      <c r="C82" s="316" t="s">
        <v>6</v>
      </c>
      <c r="D82" s="316" t="s">
        <v>36</v>
      </c>
      <c r="E82" s="316" t="s">
        <v>771</v>
      </c>
      <c r="F82" s="316" t="s">
        <v>697</v>
      </c>
      <c r="G82" s="319"/>
      <c r="H82" s="319"/>
      <c r="I82" s="318">
        <v>100</v>
      </c>
      <c r="J82" s="318">
        <v>50</v>
      </c>
      <c r="K82" s="385">
        <f t="shared" ref="K82:K86" si="14">I82+J82</f>
        <v>150</v>
      </c>
      <c r="L82" s="318">
        <v>100</v>
      </c>
      <c r="M82" s="318">
        <v>0</v>
      </c>
      <c r="N82" s="318">
        <f t="shared" si="13"/>
        <v>100</v>
      </c>
      <c r="O82" s="318">
        <v>0</v>
      </c>
    </row>
    <row r="83" spans="1:15" s="254" customFormat="1">
      <c r="A83" s="321" t="s">
        <v>616</v>
      </c>
      <c r="B83" s="321"/>
      <c r="C83" s="316" t="s">
        <v>6</v>
      </c>
      <c r="D83" s="316" t="s">
        <v>36</v>
      </c>
      <c r="E83" s="316" t="s">
        <v>930</v>
      </c>
      <c r="F83" s="316" t="s">
        <v>617</v>
      </c>
      <c r="G83" s="318"/>
      <c r="H83" s="318"/>
      <c r="I83" s="318">
        <v>4708.5</v>
      </c>
      <c r="J83" s="318">
        <v>2193.8000000000002</v>
      </c>
      <c r="K83" s="385">
        <f>J83/I83</f>
        <v>0.46592333014760545</v>
      </c>
      <c r="L83" s="318">
        <f>L84</f>
        <v>4126.1000000000004</v>
      </c>
      <c r="M83" s="318">
        <f>M84</f>
        <v>801.1</v>
      </c>
      <c r="N83" s="318">
        <f t="shared" si="13"/>
        <v>4927.2000000000007</v>
      </c>
      <c r="O83" s="318">
        <f>O84</f>
        <v>3126.1</v>
      </c>
    </row>
    <row r="84" spans="1:15" s="254" customFormat="1" ht="31.5" hidden="1">
      <c r="A84" s="321" t="s">
        <v>710</v>
      </c>
      <c r="B84" s="321"/>
      <c r="C84" s="316" t="s">
        <v>6</v>
      </c>
      <c r="D84" s="316" t="s">
        <v>36</v>
      </c>
      <c r="E84" s="316" t="s">
        <v>771</v>
      </c>
      <c r="F84" s="316" t="s">
        <v>698</v>
      </c>
      <c r="G84" s="318"/>
      <c r="H84" s="318"/>
      <c r="I84" s="318">
        <f>I86+I85</f>
        <v>4600</v>
      </c>
      <c r="J84" s="318">
        <f>J86+J85</f>
        <v>328.79999999999995</v>
      </c>
      <c r="K84" s="385">
        <f t="shared" si="14"/>
        <v>4928.8</v>
      </c>
      <c r="L84" s="318">
        <f>L86</f>
        <v>4126.1000000000004</v>
      </c>
      <c r="M84" s="318">
        <f>M85+M86</f>
        <v>801.1</v>
      </c>
      <c r="N84" s="318">
        <f t="shared" si="13"/>
        <v>4927.2000000000007</v>
      </c>
      <c r="O84" s="318">
        <f>O86</f>
        <v>3126.1</v>
      </c>
    </row>
    <row r="85" spans="1:15" s="254" customFormat="1" ht="31.5" hidden="1">
      <c r="A85" s="321" t="s">
        <v>757</v>
      </c>
      <c r="B85" s="321"/>
      <c r="C85" s="316" t="s">
        <v>6</v>
      </c>
      <c r="D85" s="316" t="s">
        <v>36</v>
      </c>
      <c r="E85" s="316" t="s">
        <v>771</v>
      </c>
      <c r="F85" s="316" t="s">
        <v>758</v>
      </c>
      <c r="G85" s="318"/>
      <c r="H85" s="318"/>
      <c r="I85" s="318">
        <v>0</v>
      </c>
      <c r="J85" s="318">
        <v>1460</v>
      </c>
      <c r="K85" s="385">
        <f t="shared" si="14"/>
        <v>1460</v>
      </c>
      <c r="L85" s="318">
        <v>0</v>
      </c>
      <c r="M85" s="318">
        <v>0</v>
      </c>
      <c r="N85" s="318">
        <f t="shared" si="13"/>
        <v>0</v>
      </c>
      <c r="O85" s="318">
        <v>0</v>
      </c>
    </row>
    <row r="86" spans="1:15" s="254" customFormat="1" ht="31.5" hidden="1">
      <c r="A86" s="321" t="s">
        <v>711</v>
      </c>
      <c r="B86" s="321"/>
      <c r="C86" s="316" t="s">
        <v>6</v>
      </c>
      <c r="D86" s="316" t="s">
        <v>36</v>
      </c>
      <c r="E86" s="316" t="s">
        <v>771</v>
      </c>
      <c r="F86" s="316" t="s">
        <v>699</v>
      </c>
      <c r="G86" s="318"/>
      <c r="H86" s="318"/>
      <c r="I86" s="318">
        <v>4600</v>
      </c>
      <c r="J86" s="318">
        <v>-1131.2</v>
      </c>
      <c r="K86" s="385">
        <f t="shared" si="14"/>
        <v>3468.8</v>
      </c>
      <c r="L86" s="318">
        <v>4126.1000000000004</v>
      </c>
      <c r="M86" s="318">
        <v>801.1</v>
      </c>
      <c r="N86" s="318">
        <f t="shared" si="13"/>
        <v>4927.2000000000007</v>
      </c>
      <c r="O86" s="318">
        <v>3126.1</v>
      </c>
    </row>
    <row r="87" spans="1:15" ht="31.5" hidden="1">
      <c r="A87" s="321" t="s">
        <v>814</v>
      </c>
      <c r="B87" s="321"/>
      <c r="C87" s="316" t="s">
        <v>6</v>
      </c>
      <c r="D87" s="316" t="s">
        <v>36</v>
      </c>
      <c r="E87" s="316" t="s">
        <v>775</v>
      </c>
      <c r="F87" s="316"/>
      <c r="G87" s="319"/>
      <c r="H87" s="319"/>
      <c r="I87" s="319"/>
      <c r="J87" s="319"/>
      <c r="K87" s="385"/>
      <c r="L87" s="319"/>
      <c r="M87" s="319"/>
      <c r="N87" s="318"/>
      <c r="O87" s="319"/>
    </row>
    <row r="88" spans="1:15" ht="47.25" hidden="1">
      <c r="A88" s="321" t="s">
        <v>634</v>
      </c>
      <c r="B88" s="3"/>
      <c r="C88" s="316" t="s">
        <v>6</v>
      </c>
      <c r="D88" s="316" t="s">
        <v>36</v>
      </c>
      <c r="E88" s="316" t="s">
        <v>775</v>
      </c>
      <c r="F88" s="316" t="s">
        <v>615</v>
      </c>
      <c r="G88" s="60"/>
      <c r="H88" s="60"/>
      <c r="I88" s="60">
        <f>I89</f>
        <v>3052.2</v>
      </c>
      <c r="J88" s="60">
        <f>J89</f>
        <v>844.6</v>
      </c>
      <c r="K88" s="385">
        <f>I88+J88</f>
        <v>3896.7999999999997</v>
      </c>
      <c r="L88" s="60">
        <f>L89</f>
        <v>3052.2</v>
      </c>
      <c r="M88" s="60">
        <f>M89</f>
        <v>900</v>
      </c>
      <c r="N88" s="318">
        <f t="shared" si="13"/>
        <v>3952.2</v>
      </c>
      <c r="O88" s="60">
        <f>O89</f>
        <v>3052.2</v>
      </c>
    </row>
    <row r="89" spans="1:15" hidden="1">
      <c r="A89" s="321" t="s">
        <v>707</v>
      </c>
      <c r="B89" s="3"/>
      <c r="C89" s="316" t="s">
        <v>6</v>
      </c>
      <c r="D89" s="316" t="s">
        <v>36</v>
      </c>
      <c r="E89" s="316" t="s">
        <v>775</v>
      </c>
      <c r="F89" s="316" t="s">
        <v>700</v>
      </c>
      <c r="G89" s="60"/>
      <c r="H89" s="60"/>
      <c r="I89" s="60">
        <f>I90+I91</f>
        <v>3052.2</v>
      </c>
      <c r="J89" s="60">
        <f>J90+J91</f>
        <v>844.6</v>
      </c>
      <c r="K89" s="385">
        <f>I89+J89</f>
        <v>3896.7999999999997</v>
      </c>
      <c r="L89" s="60">
        <f>L90</f>
        <v>3052.2</v>
      </c>
      <c r="M89" s="60">
        <f>M90+M91</f>
        <v>900</v>
      </c>
      <c r="N89" s="318">
        <f t="shared" si="13"/>
        <v>3952.2</v>
      </c>
      <c r="O89" s="60">
        <f>O90</f>
        <v>3052.2</v>
      </c>
    </row>
    <row r="90" spans="1:15" ht="31.5" hidden="1">
      <c r="A90" s="321" t="s">
        <v>708</v>
      </c>
      <c r="B90" s="3"/>
      <c r="C90" s="316" t="s">
        <v>6</v>
      </c>
      <c r="D90" s="316" t="s">
        <v>36</v>
      </c>
      <c r="E90" s="316" t="s">
        <v>775</v>
      </c>
      <c r="F90" s="316" t="s">
        <v>696</v>
      </c>
      <c r="G90" s="60"/>
      <c r="H90" s="60"/>
      <c r="I90" s="60">
        <v>3052.2</v>
      </c>
      <c r="J90" s="60">
        <v>844.6</v>
      </c>
      <c r="K90" s="385">
        <f>I90+J90</f>
        <v>3896.7999999999997</v>
      </c>
      <c r="L90" s="60">
        <v>3052.2</v>
      </c>
      <c r="M90" s="60">
        <v>900</v>
      </c>
      <c r="N90" s="318">
        <f t="shared" si="13"/>
        <v>3952.2</v>
      </c>
      <c r="O90" s="60">
        <v>3052.2</v>
      </c>
    </row>
    <row r="91" spans="1:15" ht="31.5" hidden="1">
      <c r="A91" s="321" t="s">
        <v>709</v>
      </c>
      <c r="B91" s="3"/>
      <c r="C91" s="316" t="s">
        <v>6</v>
      </c>
      <c r="D91" s="316" t="s">
        <v>36</v>
      </c>
      <c r="E91" s="316" t="s">
        <v>775</v>
      </c>
      <c r="F91" s="316" t="s">
        <v>697</v>
      </c>
      <c r="G91" s="60"/>
      <c r="H91" s="60"/>
      <c r="I91" s="60">
        <v>0</v>
      </c>
      <c r="J91" s="60">
        <v>0</v>
      </c>
      <c r="K91" s="385">
        <f>I91+J91</f>
        <v>0</v>
      </c>
      <c r="L91" s="60">
        <v>0</v>
      </c>
      <c r="M91" s="60">
        <v>0</v>
      </c>
      <c r="N91" s="318">
        <f t="shared" si="13"/>
        <v>0</v>
      </c>
      <c r="O91" s="60">
        <v>0</v>
      </c>
    </row>
    <row r="92" spans="1:15" ht="31.5" hidden="1">
      <c r="A92" s="321" t="s">
        <v>676</v>
      </c>
      <c r="B92" s="321"/>
      <c r="C92" s="316" t="s">
        <v>6</v>
      </c>
      <c r="D92" s="316" t="s">
        <v>36</v>
      </c>
      <c r="E92" s="316" t="s">
        <v>768</v>
      </c>
      <c r="F92" s="316"/>
      <c r="G92" s="60"/>
      <c r="H92" s="60"/>
      <c r="I92" s="60"/>
      <c r="J92" s="60"/>
      <c r="K92" s="385"/>
      <c r="L92" s="60"/>
      <c r="M92" s="60"/>
      <c r="N92" s="318">
        <f t="shared" si="13"/>
        <v>0</v>
      </c>
      <c r="O92" s="60"/>
    </row>
    <row r="93" spans="1:15" ht="31.5" hidden="1">
      <c r="A93" s="321" t="s">
        <v>677</v>
      </c>
      <c r="B93" s="321"/>
      <c r="C93" s="316" t="s">
        <v>6</v>
      </c>
      <c r="D93" s="316" t="s">
        <v>36</v>
      </c>
      <c r="E93" s="316" t="s">
        <v>932</v>
      </c>
      <c r="F93" s="316"/>
      <c r="G93" s="60"/>
      <c r="H93" s="60"/>
      <c r="I93" s="60"/>
      <c r="J93" s="60"/>
      <c r="K93" s="385"/>
      <c r="L93" s="60"/>
      <c r="M93" s="60"/>
      <c r="N93" s="318">
        <f t="shared" si="13"/>
        <v>0</v>
      </c>
      <c r="O93" s="60"/>
    </row>
    <row r="94" spans="1:15" hidden="1">
      <c r="A94" s="321" t="s">
        <v>618</v>
      </c>
      <c r="B94" s="321"/>
      <c r="C94" s="316" t="s">
        <v>6</v>
      </c>
      <c r="D94" s="316" t="s">
        <v>36</v>
      </c>
      <c r="E94" s="316" t="s">
        <v>932</v>
      </c>
      <c r="F94" s="316" t="s">
        <v>619</v>
      </c>
      <c r="G94" s="60"/>
      <c r="H94" s="60"/>
      <c r="I94" s="60">
        <v>0</v>
      </c>
      <c r="J94" s="60">
        <v>0</v>
      </c>
      <c r="K94" s="385">
        <f>I94+J94</f>
        <v>0</v>
      </c>
      <c r="L94" s="60"/>
      <c r="M94" s="60"/>
      <c r="N94" s="318"/>
      <c r="O94" s="60"/>
    </row>
    <row r="95" spans="1:15" ht="31.5">
      <c r="A95" s="321" t="s">
        <v>934</v>
      </c>
      <c r="B95" s="321"/>
      <c r="C95" s="316" t="s">
        <v>6</v>
      </c>
      <c r="D95" s="316" t="s">
        <v>36</v>
      </c>
      <c r="E95" s="316" t="s">
        <v>932</v>
      </c>
      <c r="F95" s="316"/>
      <c r="G95" s="60"/>
      <c r="H95" s="60"/>
      <c r="I95" s="60">
        <f>I96</f>
        <v>210</v>
      </c>
      <c r="J95" s="60">
        <f>J96</f>
        <v>29.7</v>
      </c>
      <c r="K95" s="385">
        <f>J95/I95</f>
        <v>0.14142857142857143</v>
      </c>
      <c r="L95" s="60"/>
      <c r="M95" s="60"/>
      <c r="N95" s="318"/>
      <c r="O95" s="60"/>
    </row>
    <row r="96" spans="1:15">
      <c r="A96" s="321" t="s">
        <v>618</v>
      </c>
      <c r="B96" s="321"/>
      <c r="C96" s="314" t="s">
        <v>6</v>
      </c>
      <c r="D96" s="314" t="s">
        <v>36</v>
      </c>
      <c r="E96" s="314" t="s">
        <v>932</v>
      </c>
      <c r="F96" s="316" t="s">
        <v>619</v>
      </c>
      <c r="G96" s="60"/>
      <c r="H96" s="60"/>
      <c r="I96" s="60">
        <v>210</v>
      </c>
      <c r="J96" s="60">
        <v>29.7</v>
      </c>
      <c r="K96" s="384">
        <f>J96/I96</f>
        <v>0.14142857142857143</v>
      </c>
      <c r="L96" s="60">
        <f>L98</f>
        <v>153.69999999999999</v>
      </c>
      <c r="M96" s="60">
        <f>M97</f>
        <v>0</v>
      </c>
      <c r="N96" s="318">
        <f t="shared" si="13"/>
        <v>153.69999999999999</v>
      </c>
      <c r="O96" s="60">
        <f>O98</f>
        <v>153.69999999999999</v>
      </c>
    </row>
    <row r="97" spans="1:15" hidden="1">
      <c r="A97" s="321" t="s">
        <v>724</v>
      </c>
      <c r="B97" s="321"/>
      <c r="C97" s="314" t="s">
        <v>6</v>
      </c>
      <c r="D97" s="314" t="s">
        <v>36</v>
      </c>
      <c r="E97" s="314" t="s">
        <v>932</v>
      </c>
      <c r="F97" s="316" t="s">
        <v>725</v>
      </c>
      <c r="G97" s="60"/>
      <c r="H97" s="60"/>
      <c r="I97" s="60">
        <f>I98</f>
        <v>153.69999999999999</v>
      </c>
      <c r="J97" s="60">
        <f>J98</f>
        <v>56.3</v>
      </c>
      <c r="K97" s="318">
        <f t="shared" ref="K97:K98" si="15">I97+J97</f>
        <v>210</v>
      </c>
      <c r="L97" s="60">
        <f>L98</f>
        <v>153.69999999999999</v>
      </c>
      <c r="M97" s="60">
        <f>M98</f>
        <v>0</v>
      </c>
      <c r="N97" s="318">
        <f t="shared" si="13"/>
        <v>153.69999999999999</v>
      </c>
      <c r="O97" s="60">
        <f>O98</f>
        <v>153.69999999999999</v>
      </c>
    </row>
    <row r="98" spans="1:15" hidden="1">
      <c r="A98" s="321" t="s">
        <v>663</v>
      </c>
      <c r="B98" s="3"/>
      <c r="C98" s="314" t="s">
        <v>6</v>
      </c>
      <c r="D98" s="314" t="s">
        <v>36</v>
      </c>
      <c r="E98" s="314" t="s">
        <v>932</v>
      </c>
      <c r="F98" s="316" t="s">
        <v>620</v>
      </c>
      <c r="G98" s="60"/>
      <c r="H98" s="60"/>
      <c r="I98" s="60">
        <v>153.69999999999999</v>
      </c>
      <c r="J98" s="60">
        <v>56.3</v>
      </c>
      <c r="K98" s="318">
        <f t="shared" si="15"/>
        <v>210</v>
      </c>
      <c r="L98" s="60">
        <v>153.69999999999999</v>
      </c>
      <c r="M98" s="60">
        <v>0</v>
      </c>
      <c r="N98" s="318">
        <f t="shared" si="13"/>
        <v>153.69999999999999</v>
      </c>
      <c r="O98" s="60">
        <v>153.69999999999999</v>
      </c>
    </row>
    <row r="99" spans="1:15">
      <c r="A99" s="21" t="s">
        <v>1036</v>
      </c>
      <c r="B99" s="375"/>
      <c r="C99" s="376" t="s">
        <v>6</v>
      </c>
      <c r="D99" s="376" t="s">
        <v>58</v>
      </c>
      <c r="E99" s="376"/>
      <c r="F99" s="376"/>
      <c r="G99" s="377"/>
      <c r="H99" s="377"/>
      <c r="I99" s="377">
        <f>I100</f>
        <v>45.3</v>
      </c>
      <c r="J99" s="377">
        <f>J100</f>
        <v>0</v>
      </c>
      <c r="K99" s="390">
        <f>J99/I99</f>
        <v>0</v>
      </c>
      <c r="L99" s="60"/>
      <c r="M99" s="60"/>
      <c r="N99" s="318"/>
      <c r="O99" s="60"/>
    </row>
    <row r="100" spans="1:15">
      <c r="A100" s="286" t="s">
        <v>915</v>
      </c>
      <c r="B100" s="3"/>
      <c r="C100" s="314" t="s">
        <v>6</v>
      </c>
      <c r="D100" s="314" t="s">
        <v>58</v>
      </c>
      <c r="E100" s="314" t="s">
        <v>932</v>
      </c>
      <c r="F100" s="316"/>
      <c r="G100" s="60"/>
      <c r="H100" s="60"/>
      <c r="I100" s="60">
        <f>I101</f>
        <v>45.3</v>
      </c>
      <c r="J100" s="60">
        <f>J101</f>
        <v>0</v>
      </c>
      <c r="K100" s="385">
        <f>J100/I100</f>
        <v>0</v>
      </c>
      <c r="L100" s="60"/>
      <c r="M100" s="60"/>
      <c r="N100" s="318"/>
      <c r="O100" s="60"/>
    </row>
    <row r="101" spans="1:15" ht="31.5">
      <c r="A101" s="321" t="s">
        <v>629</v>
      </c>
      <c r="B101" s="3"/>
      <c r="C101" s="314" t="s">
        <v>6</v>
      </c>
      <c r="D101" s="314" t="s">
        <v>58</v>
      </c>
      <c r="E101" s="314" t="s">
        <v>932</v>
      </c>
      <c r="F101" s="316" t="s">
        <v>630</v>
      </c>
      <c r="G101" s="60"/>
      <c r="H101" s="60"/>
      <c r="I101" s="60">
        <v>45.3</v>
      </c>
      <c r="J101" s="60">
        <v>0</v>
      </c>
      <c r="K101" s="385">
        <f>J101/I101</f>
        <v>0</v>
      </c>
      <c r="L101" s="60"/>
      <c r="M101" s="60"/>
      <c r="N101" s="318"/>
      <c r="O101" s="60"/>
    </row>
    <row r="102" spans="1:15">
      <c r="A102" s="21" t="s">
        <v>14</v>
      </c>
      <c r="B102" s="21"/>
      <c r="C102" s="15" t="s">
        <v>6</v>
      </c>
      <c r="D102" s="15" t="s">
        <v>40</v>
      </c>
      <c r="E102" s="15"/>
      <c r="F102" s="15"/>
      <c r="G102" s="317">
        <f>G106</f>
        <v>100</v>
      </c>
      <c r="H102" s="317">
        <f>H106</f>
        <v>0</v>
      </c>
      <c r="I102" s="317">
        <f>I103</f>
        <v>190</v>
      </c>
      <c r="J102" s="317">
        <f>J103</f>
        <v>0</v>
      </c>
      <c r="K102" s="383">
        <f>J102/I102</f>
        <v>0</v>
      </c>
      <c r="L102" s="317">
        <f>L106</f>
        <v>200</v>
      </c>
      <c r="M102" s="317">
        <f>M105</f>
        <v>0</v>
      </c>
      <c r="N102" s="317">
        <f>L102+M102</f>
        <v>200</v>
      </c>
      <c r="O102" s="317">
        <f>O106</f>
        <v>200</v>
      </c>
    </row>
    <row r="103" spans="1:15" ht="31.5">
      <c r="A103" s="321" t="s">
        <v>934</v>
      </c>
      <c r="B103" s="321"/>
      <c r="C103" s="314" t="s">
        <v>6</v>
      </c>
      <c r="D103" s="314" t="s">
        <v>40</v>
      </c>
      <c r="E103" s="316" t="s">
        <v>932</v>
      </c>
      <c r="F103" s="316"/>
      <c r="G103" s="60"/>
      <c r="H103" s="60"/>
      <c r="I103" s="60">
        <f>I105</f>
        <v>190</v>
      </c>
      <c r="J103" s="60">
        <f>J105</f>
        <v>0</v>
      </c>
      <c r="K103" s="384">
        <f>J103/I103</f>
        <v>0</v>
      </c>
      <c r="L103" s="60">
        <f>L105</f>
        <v>200</v>
      </c>
      <c r="M103" s="60">
        <f>M105</f>
        <v>0</v>
      </c>
      <c r="N103" s="60">
        <f>L103+M103</f>
        <v>200</v>
      </c>
      <c r="O103" s="60">
        <f>O105</f>
        <v>200</v>
      </c>
    </row>
    <row r="104" spans="1:15" hidden="1">
      <c r="A104" s="321" t="s">
        <v>678</v>
      </c>
      <c r="B104" s="321"/>
      <c r="C104" s="314" t="s">
        <v>6</v>
      </c>
      <c r="D104" s="314" t="s">
        <v>40</v>
      </c>
      <c r="E104" s="316" t="s">
        <v>776</v>
      </c>
      <c r="F104" s="316"/>
      <c r="G104" s="60"/>
      <c r="H104" s="60"/>
      <c r="I104" s="60"/>
      <c r="J104" s="60"/>
      <c r="K104" s="384"/>
      <c r="L104" s="60"/>
      <c r="M104" s="60"/>
      <c r="N104" s="60"/>
      <c r="O104" s="60"/>
    </row>
    <row r="105" spans="1:15" s="11" customFormat="1">
      <c r="A105" s="3" t="s">
        <v>618</v>
      </c>
      <c r="B105" s="3"/>
      <c r="C105" s="314" t="s">
        <v>6</v>
      </c>
      <c r="D105" s="314" t="s">
        <v>40</v>
      </c>
      <c r="E105" s="314" t="s">
        <v>932</v>
      </c>
      <c r="F105" s="316" t="s">
        <v>619</v>
      </c>
      <c r="G105" s="60"/>
      <c r="H105" s="60"/>
      <c r="I105" s="60">
        <v>190</v>
      </c>
      <c r="J105" s="60">
        <v>0</v>
      </c>
      <c r="K105" s="384">
        <f>J105/I105</f>
        <v>0</v>
      </c>
      <c r="L105" s="60">
        <f>L106</f>
        <v>200</v>
      </c>
      <c r="M105" s="60">
        <f>M106</f>
        <v>0</v>
      </c>
      <c r="N105" s="60">
        <f>L105+M105</f>
        <v>200</v>
      </c>
      <c r="O105" s="60">
        <f>O106</f>
        <v>200</v>
      </c>
    </row>
    <row r="106" spans="1:15" s="243" customFormat="1" hidden="1">
      <c r="A106" s="321" t="s">
        <v>662</v>
      </c>
      <c r="B106" s="321"/>
      <c r="C106" s="314" t="s">
        <v>6</v>
      </c>
      <c r="D106" s="314" t="s">
        <v>40</v>
      </c>
      <c r="E106" s="314" t="s">
        <v>776</v>
      </c>
      <c r="F106" s="316" t="s">
        <v>621</v>
      </c>
      <c r="G106" s="60">
        <v>100</v>
      </c>
      <c r="H106" s="60">
        <v>0</v>
      </c>
      <c r="I106" s="60">
        <v>200</v>
      </c>
      <c r="J106" s="60">
        <v>0</v>
      </c>
      <c r="K106" s="60">
        <f>I106+J106</f>
        <v>200</v>
      </c>
      <c r="L106" s="60">
        <v>200</v>
      </c>
      <c r="M106" s="60">
        <v>0</v>
      </c>
      <c r="N106" s="60">
        <f>L106+M106</f>
        <v>200</v>
      </c>
      <c r="O106" s="60">
        <v>200</v>
      </c>
    </row>
    <row r="107" spans="1:15" s="243" customFormat="1">
      <c r="A107" s="21" t="s">
        <v>15</v>
      </c>
      <c r="B107" s="21"/>
      <c r="C107" s="15" t="s">
        <v>6</v>
      </c>
      <c r="D107" s="15" t="s">
        <v>215</v>
      </c>
      <c r="E107" s="15"/>
      <c r="F107" s="15"/>
      <c r="G107" s="317" t="e">
        <f>#REF!+#REF!+#REF!+#REF!+#REF!+#REF!+G225+G161+#REF!+#REF!</f>
        <v>#REF!</v>
      </c>
      <c r="H107" s="317" t="e">
        <f>#REF!+#REF!+#REF!+#REF!+#REF!+#REF!+H225+H161+#REF!+#REF!</f>
        <v>#REF!</v>
      </c>
      <c r="I107" s="317">
        <f>I110+I115+I119+I126+I131+I136+I141+I146+I151+I157+I164+I166+I167+I168+I170+I173+I156+I226</f>
        <v>29259.499999999996</v>
      </c>
      <c r="J107" s="317">
        <f>J110+J115+J119+J126+J131+J136+J141+J146+J151+J157+J164+J166+J167+J168+J170+J173+J156+J226</f>
        <v>13505.5</v>
      </c>
      <c r="K107" s="383">
        <f>J107/I107</f>
        <v>0.46157658196483198</v>
      </c>
      <c r="L107" s="317">
        <f>L108+L113+L117+L124+L134+L138+L144+L149+L154+L169</f>
        <v>18939</v>
      </c>
      <c r="M107" s="317">
        <f>M108+M117+M124+M144+M134+M138+M149+M154+M169</f>
        <v>2906.1000000000004</v>
      </c>
      <c r="N107" s="317">
        <f>L107+M107</f>
        <v>21845.1</v>
      </c>
      <c r="O107" s="317">
        <f>O108+O113+O124+O130+O134+O138+O144+O149+O154+O169+O117</f>
        <v>18218.899999999998</v>
      </c>
    </row>
    <row r="108" spans="1:15" s="243" customFormat="1" ht="31.5">
      <c r="A108" s="345" t="s">
        <v>1046</v>
      </c>
      <c r="B108" s="345"/>
      <c r="C108" s="44" t="s">
        <v>6</v>
      </c>
      <c r="D108" s="44" t="s">
        <v>215</v>
      </c>
      <c r="E108" s="44" t="s">
        <v>935</v>
      </c>
      <c r="F108" s="44"/>
      <c r="G108" s="72"/>
      <c r="H108" s="72"/>
      <c r="I108" s="72">
        <f t="shared" ref="I108:J111" si="16">I109</f>
        <v>439.8</v>
      </c>
      <c r="J108" s="72">
        <f t="shared" si="16"/>
        <v>200.4</v>
      </c>
      <c r="K108" s="389">
        <f>J108/I108</f>
        <v>0.45566166439290584</v>
      </c>
      <c r="L108" s="72">
        <f t="shared" ref="L108:O109" si="17">L109</f>
        <v>586.4</v>
      </c>
      <c r="M108" s="72">
        <f t="shared" si="17"/>
        <v>0</v>
      </c>
      <c r="N108" s="72">
        <f t="shared" si="17"/>
        <v>586.4</v>
      </c>
      <c r="O108" s="72">
        <f t="shared" si="17"/>
        <v>586.4</v>
      </c>
    </row>
    <row r="109" spans="1:15" s="243" customFormat="1" ht="31.5">
      <c r="A109" s="322" t="s">
        <v>623</v>
      </c>
      <c r="B109" s="322"/>
      <c r="C109" s="314" t="s">
        <v>6</v>
      </c>
      <c r="D109" s="314" t="s">
        <v>215</v>
      </c>
      <c r="E109" s="314" t="s">
        <v>936</v>
      </c>
      <c r="F109" s="316"/>
      <c r="G109" s="318"/>
      <c r="H109" s="318"/>
      <c r="I109" s="318">
        <f t="shared" si="16"/>
        <v>439.8</v>
      </c>
      <c r="J109" s="318">
        <f t="shared" si="16"/>
        <v>200.4</v>
      </c>
      <c r="K109" s="385">
        <f>J109/I109</f>
        <v>0.45566166439290584</v>
      </c>
      <c r="L109" s="60">
        <f t="shared" si="17"/>
        <v>586.4</v>
      </c>
      <c r="M109" s="60">
        <f t="shared" si="17"/>
        <v>0</v>
      </c>
      <c r="N109" s="60">
        <f t="shared" si="17"/>
        <v>586.4</v>
      </c>
      <c r="O109" s="60">
        <f t="shared" si="17"/>
        <v>586.4</v>
      </c>
    </row>
    <row r="110" spans="1:15" s="243" customFormat="1" ht="57" customHeight="1">
      <c r="A110" s="3" t="s">
        <v>634</v>
      </c>
      <c r="B110" s="322"/>
      <c r="C110" s="314" t="s">
        <v>6</v>
      </c>
      <c r="D110" s="314" t="s">
        <v>215</v>
      </c>
      <c r="E110" s="314" t="s">
        <v>936</v>
      </c>
      <c r="F110" s="316" t="s">
        <v>615</v>
      </c>
      <c r="G110" s="318"/>
      <c r="H110" s="318"/>
      <c r="I110" s="318">
        <v>439.8</v>
      </c>
      <c r="J110" s="318">
        <v>200.4</v>
      </c>
      <c r="K110" s="385">
        <f>J110/I110</f>
        <v>0.45566166439290584</v>
      </c>
      <c r="L110" s="318">
        <f>L111</f>
        <v>586.4</v>
      </c>
      <c r="M110" s="318">
        <f>M111</f>
        <v>0</v>
      </c>
      <c r="N110" s="318">
        <f>L110+M110</f>
        <v>586.4</v>
      </c>
      <c r="O110" s="318">
        <f>O111</f>
        <v>586.4</v>
      </c>
    </row>
    <row r="111" spans="1:15" s="243" customFormat="1" hidden="1">
      <c r="A111" s="3" t="s">
        <v>707</v>
      </c>
      <c r="B111" s="322"/>
      <c r="C111" s="314" t="s">
        <v>6</v>
      </c>
      <c r="D111" s="314" t="s">
        <v>215</v>
      </c>
      <c r="E111" s="314" t="s">
        <v>777</v>
      </c>
      <c r="F111" s="316" t="s">
        <v>700</v>
      </c>
      <c r="G111" s="318"/>
      <c r="H111" s="318"/>
      <c r="I111" s="318">
        <f t="shared" si="16"/>
        <v>586.4</v>
      </c>
      <c r="J111" s="318">
        <f t="shared" si="16"/>
        <v>-146.6</v>
      </c>
      <c r="K111" s="385">
        <f t="shared" ref="K111:K112" si="18">I111+J111</f>
        <v>439.79999999999995</v>
      </c>
      <c r="L111" s="318">
        <f>L112</f>
        <v>586.4</v>
      </c>
      <c r="M111" s="318">
        <f>M112</f>
        <v>0</v>
      </c>
      <c r="N111" s="318">
        <f>L111+M111</f>
        <v>586.4</v>
      </c>
      <c r="O111" s="318">
        <f>O112</f>
        <v>586.4</v>
      </c>
    </row>
    <row r="112" spans="1:15" s="243" customFormat="1" ht="31.5" hidden="1">
      <c r="A112" s="3" t="s">
        <v>708</v>
      </c>
      <c r="B112" s="322"/>
      <c r="C112" s="314" t="s">
        <v>6</v>
      </c>
      <c r="D112" s="314" t="s">
        <v>215</v>
      </c>
      <c r="E112" s="314" t="s">
        <v>777</v>
      </c>
      <c r="F112" s="316" t="s">
        <v>696</v>
      </c>
      <c r="G112" s="318"/>
      <c r="H112" s="318"/>
      <c r="I112" s="318">
        <v>586.4</v>
      </c>
      <c r="J112" s="318">
        <v>-146.6</v>
      </c>
      <c r="K112" s="385">
        <f t="shared" si="18"/>
        <v>439.79999999999995</v>
      </c>
      <c r="L112" s="318">
        <v>586.4</v>
      </c>
      <c r="M112" s="318">
        <v>0</v>
      </c>
      <c r="N112" s="318">
        <f>L112+M112</f>
        <v>586.4</v>
      </c>
      <c r="O112" s="318">
        <v>586.4</v>
      </c>
    </row>
    <row r="113" spans="1:15" s="243" customFormat="1" ht="47.25">
      <c r="A113" s="321" t="s">
        <v>740</v>
      </c>
      <c r="B113" s="286"/>
      <c r="C113" s="314" t="s">
        <v>6</v>
      </c>
      <c r="D113" s="314" t="s">
        <v>215</v>
      </c>
      <c r="E113" s="314" t="s">
        <v>937</v>
      </c>
      <c r="F113" s="316"/>
      <c r="G113" s="60"/>
      <c r="H113" s="60"/>
      <c r="I113" s="60">
        <f>I115</f>
        <v>200</v>
      </c>
      <c r="J113" s="60">
        <f>J115</f>
        <v>0</v>
      </c>
      <c r="K113" s="385">
        <f>J113/I113</f>
        <v>0</v>
      </c>
      <c r="L113" s="60">
        <f>L115</f>
        <v>0</v>
      </c>
      <c r="M113" s="60">
        <f>M115</f>
        <v>0</v>
      </c>
      <c r="N113" s="60">
        <f>N115</f>
        <v>0</v>
      </c>
      <c r="O113" s="60">
        <f>O115</f>
        <v>0</v>
      </c>
    </row>
    <row r="114" spans="1:15" s="243" customFormat="1" hidden="1">
      <c r="A114" s="321" t="s">
        <v>693</v>
      </c>
      <c r="B114" s="286"/>
      <c r="C114" s="314" t="s">
        <v>6</v>
      </c>
      <c r="D114" s="314" t="s">
        <v>215</v>
      </c>
      <c r="E114" s="314" t="s">
        <v>778</v>
      </c>
      <c r="F114" s="316"/>
      <c r="G114" s="60"/>
      <c r="H114" s="60"/>
      <c r="I114" s="60"/>
      <c r="J114" s="60"/>
      <c r="K114" s="385"/>
      <c r="L114" s="60"/>
      <c r="M114" s="60"/>
      <c r="N114" s="60"/>
      <c r="O114" s="60"/>
    </row>
    <row r="115" spans="1:15" s="243" customFormat="1" ht="31.5">
      <c r="A115" s="321" t="s">
        <v>629</v>
      </c>
      <c r="B115" s="286"/>
      <c r="C115" s="314" t="s">
        <v>6</v>
      </c>
      <c r="D115" s="314" t="s">
        <v>215</v>
      </c>
      <c r="E115" s="314" t="s">
        <v>937</v>
      </c>
      <c r="F115" s="316" t="s">
        <v>630</v>
      </c>
      <c r="G115" s="60"/>
      <c r="H115" s="60"/>
      <c r="I115" s="60">
        <f>I116</f>
        <v>200</v>
      </c>
      <c r="J115" s="60">
        <f>J116</f>
        <v>0</v>
      </c>
      <c r="K115" s="385">
        <f>J115/I115</f>
        <v>0</v>
      </c>
      <c r="L115" s="60">
        <f>L116</f>
        <v>0</v>
      </c>
      <c r="M115" s="60">
        <f>M116</f>
        <v>0</v>
      </c>
      <c r="N115" s="60">
        <f>N116</f>
        <v>0</v>
      </c>
      <c r="O115" s="60">
        <f>O116</f>
        <v>0</v>
      </c>
    </row>
    <row r="116" spans="1:15" s="243" customFormat="1" ht="35.25" hidden="1" customHeight="1">
      <c r="A116" s="321" t="s">
        <v>763</v>
      </c>
      <c r="B116" s="286"/>
      <c r="C116" s="314" t="s">
        <v>6</v>
      </c>
      <c r="D116" s="314" t="s">
        <v>215</v>
      </c>
      <c r="E116" s="314" t="s">
        <v>778</v>
      </c>
      <c r="F116" s="316" t="s">
        <v>694</v>
      </c>
      <c r="G116" s="60"/>
      <c r="H116" s="60"/>
      <c r="I116" s="60">
        <v>200</v>
      </c>
      <c r="J116" s="60">
        <v>0</v>
      </c>
      <c r="K116" s="385">
        <f>I116+J116</f>
        <v>200</v>
      </c>
      <c r="L116" s="60">
        <v>0</v>
      </c>
      <c r="M116" s="60">
        <v>0</v>
      </c>
      <c r="N116" s="60">
        <v>0</v>
      </c>
      <c r="O116" s="60">
        <v>0</v>
      </c>
    </row>
    <row r="117" spans="1:15" s="243" customFormat="1" ht="31.5">
      <c r="A117" s="24" t="s">
        <v>1024</v>
      </c>
      <c r="B117" s="286"/>
      <c r="C117" s="314" t="s">
        <v>6</v>
      </c>
      <c r="D117" s="314" t="s">
        <v>215</v>
      </c>
      <c r="E117" s="314" t="s">
        <v>938</v>
      </c>
      <c r="F117" s="316"/>
      <c r="G117" s="60"/>
      <c r="H117" s="60"/>
      <c r="I117" s="60">
        <f>I119</f>
        <v>5800</v>
      </c>
      <c r="J117" s="60">
        <f>J119</f>
        <v>2650</v>
      </c>
      <c r="K117" s="385">
        <f>J117/I117</f>
        <v>0.45689655172413796</v>
      </c>
      <c r="L117" s="60">
        <f>L119</f>
        <v>0</v>
      </c>
      <c r="M117" s="60">
        <f>M119</f>
        <v>700</v>
      </c>
      <c r="N117" s="60">
        <f>L117+M117</f>
        <v>700</v>
      </c>
      <c r="O117" s="60">
        <f>O119</f>
        <v>900</v>
      </c>
    </row>
    <row r="118" spans="1:15" s="243" customFormat="1" ht="31.5" hidden="1">
      <c r="A118" s="325" t="s">
        <v>762</v>
      </c>
      <c r="B118" s="286"/>
      <c r="C118" s="314" t="s">
        <v>6</v>
      </c>
      <c r="D118" s="314" t="s">
        <v>215</v>
      </c>
      <c r="E118" s="314" t="s">
        <v>938</v>
      </c>
      <c r="F118" s="316"/>
      <c r="G118" s="60"/>
      <c r="H118" s="60"/>
      <c r="I118" s="60"/>
      <c r="J118" s="60"/>
      <c r="K118" s="385"/>
      <c r="L118" s="60"/>
      <c r="M118" s="60"/>
      <c r="N118" s="60"/>
      <c r="O118" s="60"/>
    </row>
    <row r="119" spans="1:15" s="243" customFormat="1">
      <c r="A119" s="323" t="s">
        <v>138</v>
      </c>
      <c r="B119" s="286"/>
      <c r="C119" s="314" t="s">
        <v>6</v>
      </c>
      <c r="D119" s="314" t="s">
        <v>215</v>
      </c>
      <c r="E119" s="314" t="s">
        <v>938</v>
      </c>
      <c r="F119" s="316" t="s">
        <v>28</v>
      </c>
      <c r="G119" s="60"/>
      <c r="H119" s="60"/>
      <c r="I119" s="60">
        <v>5800</v>
      </c>
      <c r="J119" s="60">
        <v>2650</v>
      </c>
      <c r="K119" s="385">
        <f>J119/I119</f>
        <v>0.45689655172413796</v>
      </c>
      <c r="L119" s="60">
        <f>L120</f>
        <v>0</v>
      </c>
      <c r="M119" s="60">
        <v>700</v>
      </c>
      <c r="N119" s="60">
        <f>L119+M119</f>
        <v>700</v>
      </c>
      <c r="O119" s="60">
        <v>900</v>
      </c>
    </row>
    <row r="120" spans="1:15" s="243" customFormat="1" hidden="1">
      <c r="A120" s="323" t="s">
        <v>716</v>
      </c>
      <c r="B120" s="286"/>
      <c r="C120" s="314" t="s">
        <v>6</v>
      </c>
      <c r="D120" s="314" t="s">
        <v>215</v>
      </c>
      <c r="E120" s="314" t="s">
        <v>779</v>
      </c>
      <c r="F120" s="316" t="s">
        <v>704</v>
      </c>
      <c r="G120" s="60"/>
      <c r="H120" s="60"/>
      <c r="I120" s="60">
        <v>0</v>
      </c>
      <c r="J120" s="60">
        <v>5300</v>
      </c>
      <c r="K120" s="385">
        <f>I120+J120</f>
        <v>5300</v>
      </c>
      <c r="L120" s="60">
        <v>0</v>
      </c>
      <c r="M120" s="60">
        <v>0</v>
      </c>
      <c r="N120" s="60">
        <v>0</v>
      </c>
      <c r="O120" s="60">
        <v>0</v>
      </c>
    </row>
    <row r="121" spans="1:15" s="243" customFormat="1" hidden="1">
      <c r="A121" s="323" t="s">
        <v>791</v>
      </c>
      <c r="B121" s="286"/>
      <c r="C121" s="314" t="s">
        <v>6</v>
      </c>
      <c r="D121" s="314" t="s">
        <v>215</v>
      </c>
      <c r="E121" s="314" t="s">
        <v>938</v>
      </c>
      <c r="F121" s="316"/>
      <c r="G121" s="60"/>
      <c r="H121" s="60"/>
      <c r="I121" s="60"/>
      <c r="J121" s="60"/>
      <c r="K121" s="385"/>
      <c r="L121" s="60"/>
      <c r="M121" s="60"/>
      <c r="N121" s="60"/>
      <c r="O121" s="60"/>
    </row>
    <row r="122" spans="1:15" s="243" customFormat="1" ht="13.5" hidden="1" customHeight="1">
      <c r="A122" s="323" t="s">
        <v>138</v>
      </c>
      <c r="B122" s="286"/>
      <c r="C122" s="314" t="s">
        <v>6</v>
      </c>
      <c r="D122" s="314" t="s">
        <v>215</v>
      </c>
      <c r="E122" s="314" t="s">
        <v>938</v>
      </c>
      <c r="F122" s="316" t="s">
        <v>28</v>
      </c>
      <c r="G122" s="60"/>
      <c r="H122" s="60"/>
      <c r="I122" s="60">
        <f>I123</f>
        <v>0</v>
      </c>
      <c r="J122" s="60">
        <f>J123</f>
        <v>500</v>
      </c>
      <c r="K122" s="385">
        <f>I122+J122</f>
        <v>500</v>
      </c>
      <c r="L122" s="60">
        <f>L123</f>
        <v>0</v>
      </c>
      <c r="M122" s="60">
        <f>M123</f>
        <v>700</v>
      </c>
      <c r="N122" s="60">
        <f t="shared" ref="N122:N128" si="19">L122+M122</f>
        <v>700</v>
      </c>
      <c r="O122" s="60">
        <f>O123</f>
        <v>900</v>
      </c>
    </row>
    <row r="123" spans="1:15" s="243" customFormat="1" hidden="1">
      <c r="A123" s="323" t="s">
        <v>716</v>
      </c>
      <c r="B123" s="286"/>
      <c r="C123" s="314" t="s">
        <v>6</v>
      </c>
      <c r="D123" s="314" t="s">
        <v>215</v>
      </c>
      <c r="E123" s="314" t="s">
        <v>790</v>
      </c>
      <c r="F123" s="316" t="s">
        <v>704</v>
      </c>
      <c r="G123" s="60"/>
      <c r="H123" s="60"/>
      <c r="I123" s="60">
        <v>0</v>
      </c>
      <c r="J123" s="60">
        <v>500</v>
      </c>
      <c r="K123" s="385">
        <f>I123+J123</f>
        <v>500</v>
      </c>
      <c r="L123" s="60">
        <v>0</v>
      </c>
      <c r="M123" s="60">
        <v>700</v>
      </c>
      <c r="N123" s="60">
        <f t="shared" si="19"/>
        <v>700</v>
      </c>
      <c r="O123" s="60">
        <v>900</v>
      </c>
    </row>
    <row r="124" spans="1:15" s="243" customFormat="1" ht="51.75" customHeight="1">
      <c r="A124" s="327" t="s">
        <v>1004</v>
      </c>
      <c r="B124" s="286"/>
      <c r="C124" s="314" t="s">
        <v>6</v>
      </c>
      <c r="D124" s="314" t="s">
        <v>215</v>
      </c>
      <c r="E124" s="314" t="s">
        <v>939</v>
      </c>
      <c r="F124" s="316"/>
      <c r="G124" s="60"/>
      <c r="H124" s="60"/>
      <c r="I124" s="60">
        <f>I125+I130</f>
        <v>7180</v>
      </c>
      <c r="J124" s="60">
        <f>J125+J130</f>
        <v>4980</v>
      </c>
      <c r="K124" s="385">
        <f>J124/I124</f>
        <v>0.69359331476323116</v>
      </c>
      <c r="L124" s="60">
        <f>L125+L130</f>
        <v>4638.5</v>
      </c>
      <c r="M124" s="60">
        <f>M125+M130</f>
        <v>1804.5</v>
      </c>
      <c r="N124" s="60">
        <f t="shared" si="19"/>
        <v>6443</v>
      </c>
      <c r="O124" s="60">
        <f>O125+O130</f>
        <v>5363</v>
      </c>
    </row>
    <row r="125" spans="1:15" s="243" customFormat="1">
      <c r="A125" s="325" t="s">
        <v>681</v>
      </c>
      <c r="B125" s="286"/>
      <c r="C125" s="44" t="s">
        <v>6</v>
      </c>
      <c r="D125" s="44" t="s">
        <v>215</v>
      </c>
      <c r="E125" s="44" t="s">
        <v>940</v>
      </c>
      <c r="F125" s="316"/>
      <c r="G125" s="60"/>
      <c r="H125" s="60"/>
      <c r="I125" s="60">
        <f>I126</f>
        <v>7180</v>
      </c>
      <c r="J125" s="60">
        <f>J126</f>
        <v>4980</v>
      </c>
      <c r="K125" s="385">
        <f>J125/I125</f>
        <v>0.69359331476323116</v>
      </c>
      <c r="L125" s="60">
        <f t="shared" ref="L125:M127" si="20">L126</f>
        <v>4363</v>
      </c>
      <c r="M125" s="60">
        <f t="shared" si="20"/>
        <v>2080</v>
      </c>
      <c r="N125" s="60">
        <f t="shared" si="19"/>
        <v>6443</v>
      </c>
      <c r="O125" s="60">
        <f>O126</f>
        <v>5363</v>
      </c>
    </row>
    <row r="126" spans="1:15" s="243" customFormat="1" ht="31.5">
      <c r="A126" s="325" t="s">
        <v>751</v>
      </c>
      <c r="B126" s="286"/>
      <c r="C126" s="44" t="s">
        <v>6</v>
      </c>
      <c r="D126" s="44" t="s">
        <v>215</v>
      </c>
      <c r="E126" s="44" t="s">
        <v>940</v>
      </c>
      <c r="F126" s="316" t="s">
        <v>630</v>
      </c>
      <c r="G126" s="60"/>
      <c r="H126" s="60"/>
      <c r="I126" s="60">
        <v>7180</v>
      </c>
      <c r="J126" s="60">
        <v>4980</v>
      </c>
      <c r="K126" s="385">
        <f>J126/I126</f>
        <v>0.69359331476323116</v>
      </c>
      <c r="L126" s="60">
        <f t="shared" si="20"/>
        <v>4363</v>
      </c>
      <c r="M126" s="60">
        <f t="shared" si="20"/>
        <v>2080</v>
      </c>
      <c r="N126" s="60">
        <f t="shared" si="19"/>
        <v>6443</v>
      </c>
      <c r="O126" s="60">
        <f>O127</f>
        <v>5363</v>
      </c>
    </row>
    <row r="127" spans="1:15" s="243" customFormat="1" hidden="1">
      <c r="A127" s="325" t="s">
        <v>727</v>
      </c>
      <c r="B127" s="286"/>
      <c r="C127" s="44" t="s">
        <v>6</v>
      </c>
      <c r="D127" s="44" t="s">
        <v>215</v>
      </c>
      <c r="E127" s="44" t="s">
        <v>780</v>
      </c>
      <c r="F127" s="316" t="s">
        <v>728</v>
      </c>
      <c r="G127" s="60"/>
      <c r="H127" s="60"/>
      <c r="I127" s="60">
        <f>I128+I129</f>
        <v>4363</v>
      </c>
      <c r="J127" s="60">
        <f>J128+J129</f>
        <v>2817</v>
      </c>
      <c r="K127" s="385">
        <f>I127+J127</f>
        <v>7180</v>
      </c>
      <c r="L127" s="60">
        <f t="shared" si="20"/>
        <v>4363</v>
      </c>
      <c r="M127" s="60">
        <f t="shared" si="20"/>
        <v>2080</v>
      </c>
      <c r="N127" s="60">
        <f t="shared" si="19"/>
        <v>6443</v>
      </c>
      <c r="O127" s="60">
        <f>O128</f>
        <v>5363</v>
      </c>
    </row>
    <row r="128" spans="1:15" s="243" customFormat="1" ht="47.25" hidden="1">
      <c r="A128" s="325" t="s">
        <v>656</v>
      </c>
      <c r="B128" s="286"/>
      <c r="C128" s="44" t="s">
        <v>6</v>
      </c>
      <c r="D128" s="44" t="s">
        <v>215</v>
      </c>
      <c r="E128" s="44" t="s">
        <v>780</v>
      </c>
      <c r="F128" s="316" t="s">
        <v>655</v>
      </c>
      <c r="G128" s="60"/>
      <c r="H128" s="60"/>
      <c r="I128" s="60">
        <v>4363</v>
      </c>
      <c r="J128" s="72">
        <v>2817</v>
      </c>
      <c r="K128" s="384">
        <f t="shared" ref="K128" si="21">I128+J128</f>
        <v>7180</v>
      </c>
      <c r="L128" s="72">
        <v>4363</v>
      </c>
      <c r="M128" s="72">
        <v>2080</v>
      </c>
      <c r="N128" s="72">
        <f t="shared" si="19"/>
        <v>6443</v>
      </c>
      <c r="O128" s="72">
        <v>5363</v>
      </c>
    </row>
    <row r="129" spans="1:15" s="243" customFormat="1" hidden="1">
      <c r="A129" s="286" t="s">
        <v>303</v>
      </c>
      <c r="B129" s="286"/>
      <c r="C129" s="44" t="s">
        <v>6</v>
      </c>
      <c r="D129" s="44" t="s">
        <v>215</v>
      </c>
      <c r="E129" s="44" t="s">
        <v>780</v>
      </c>
      <c r="F129" s="316" t="s">
        <v>304</v>
      </c>
      <c r="G129" s="60"/>
      <c r="H129" s="60"/>
      <c r="I129" s="60">
        <v>0</v>
      </c>
      <c r="J129" s="72">
        <v>0</v>
      </c>
      <c r="K129" s="384">
        <f t="shared" ref="K129:K134" si="22">I129+J129</f>
        <v>0</v>
      </c>
      <c r="L129" s="72">
        <v>0</v>
      </c>
      <c r="M129" s="72"/>
      <c r="N129" s="72"/>
      <c r="O129" s="72">
        <v>0</v>
      </c>
    </row>
    <row r="130" spans="1:15" s="243" customFormat="1" hidden="1">
      <c r="A130" s="286" t="s">
        <v>682</v>
      </c>
      <c r="B130" s="286"/>
      <c r="C130" s="44" t="s">
        <v>6</v>
      </c>
      <c r="D130" s="44" t="s">
        <v>215</v>
      </c>
      <c r="E130" s="44" t="s">
        <v>941</v>
      </c>
      <c r="F130" s="316"/>
      <c r="G130" s="60"/>
      <c r="H130" s="60"/>
      <c r="I130" s="60">
        <f t="shared" ref="I130:J132" si="23">I131</f>
        <v>0</v>
      </c>
      <c r="J130" s="72">
        <f t="shared" si="23"/>
        <v>0</v>
      </c>
      <c r="K130" s="384">
        <f t="shared" si="22"/>
        <v>0</v>
      </c>
      <c r="L130" s="72">
        <f t="shared" ref="L130:M132" si="24">L131</f>
        <v>275.5</v>
      </c>
      <c r="M130" s="72">
        <f t="shared" si="24"/>
        <v>-275.5</v>
      </c>
      <c r="N130" s="72">
        <f>L130+M130</f>
        <v>0</v>
      </c>
      <c r="O130" s="72">
        <f>O131</f>
        <v>0</v>
      </c>
    </row>
    <row r="131" spans="1:15" s="243" customFormat="1" ht="31.5" hidden="1">
      <c r="A131" s="325" t="s">
        <v>751</v>
      </c>
      <c r="B131" s="286"/>
      <c r="C131" s="44" t="s">
        <v>6</v>
      </c>
      <c r="D131" s="44" t="s">
        <v>215</v>
      </c>
      <c r="E131" s="44" t="s">
        <v>941</v>
      </c>
      <c r="F131" s="316" t="s">
        <v>630</v>
      </c>
      <c r="G131" s="60"/>
      <c r="H131" s="60"/>
      <c r="I131" s="60">
        <v>0</v>
      </c>
      <c r="J131" s="72">
        <v>0</v>
      </c>
      <c r="K131" s="384">
        <f t="shared" si="22"/>
        <v>0</v>
      </c>
      <c r="L131" s="72">
        <f t="shared" si="24"/>
        <v>275.5</v>
      </c>
      <c r="M131" s="72">
        <f t="shared" si="24"/>
        <v>-275.5</v>
      </c>
      <c r="N131" s="72">
        <f>L131+M131</f>
        <v>0</v>
      </c>
      <c r="O131" s="72">
        <f>O132</f>
        <v>0</v>
      </c>
    </row>
    <row r="132" spans="1:15" s="243" customFormat="1" hidden="1">
      <c r="A132" s="286" t="s">
        <v>727</v>
      </c>
      <c r="B132" s="286"/>
      <c r="C132" s="44" t="s">
        <v>6</v>
      </c>
      <c r="D132" s="44" t="s">
        <v>215</v>
      </c>
      <c r="E132" s="44" t="s">
        <v>756</v>
      </c>
      <c r="F132" s="316" t="s">
        <v>728</v>
      </c>
      <c r="G132" s="60"/>
      <c r="H132" s="60"/>
      <c r="I132" s="60">
        <f t="shared" si="23"/>
        <v>275.5</v>
      </c>
      <c r="J132" s="72">
        <f t="shared" si="23"/>
        <v>-275.5</v>
      </c>
      <c r="K132" s="384">
        <f t="shared" si="22"/>
        <v>0</v>
      </c>
      <c r="L132" s="72">
        <f t="shared" si="24"/>
        <v>275.5</v>
      </c>
      <c r="M132" s="72">
        <f t="shared" si="24"/>
        <v>-275.5</v>
      </c>
      <c r="N132" s="72">
        <f>L132+M132</f>
        <v>0</v>
      </c>
      <c r="O132" s="72">
        <f>O133</f>
        <v>0</v>
      </c>
    </row>
    <row r="133" spans="1:15" s="243" customFormat="1" ht="47.25" hidden="1">
      <c r="A133" s="286" t="s">
        <v>656</v>
      </c>
      <c r="B133" s="286"/>
      <c r="C133" s="44" t="s">
        <v>6</v>
      </c>
      <c r="D133" s="44" t="s">
        <v>215</v>
      </c>
      <c r="E133" s="44" t="s">
        <v>756</v>
      </c>
      <c r="F133" s="316" t="s">
        <v>655</v>
      </c>
      <c r="G133" s="60"/>
      <c r="H133" s="60"/>
      <c r="I133" s="60">
        <v>275.5</v>
      </c>
      <c r="J133" s="72">
        <v>-275.5</v>
      </c>
      <c r="K133" s="384">
        <f t="shared" si="22"/>
        <v>0</v>
      </c>
      <c r="L133" s="72">
        <v>275.5</v>
      </c>
      <c r="M133" s="72">
        <v>-275.5</v>
      </c>
      <c r="N133" s="72">
        <f>L133+M133</f>
        <v>0</v>
      </c>
      <c r="O133" s="72">
        <v>0</v>
      </c>
    </row>
    <row r="134" spans="1:15" s="243" customFormat="1" ht="47.25" hidden="1">
      <c r="A134" s="286" t="s">
        <v>798</v>
      </c>
      <c r="B134" s="286"/>
      <c r="C134" s="44" t="s">
        <v>6</v>
      </c>
      <c r="D134" s="44" t="s">
        <v>215</v>
      </c>
      <c r="E134" s="44" t="s">
        <v>942</v>
      </c>
      <c r="F134" s="316"/>
      <c r="G134" s="60"/>
      <c r="H134" s="60"/>
      <c r="I134" s="60">
        <f>I136</f>
        <v>0</v>
      </c>
      <c r="J134" s="72">
        <f>J136</f>
        <v>0</v>
      </c>
      <c r="K134" s="384">
        <f t="shared" si="22"/>
        <v>0</v>
      </c>
      <c r="L134" s="72">
        <f>L136</f>
        <v>0</v>
      </c>
      <c r="M134" s="72">
        <f>M136</f>
        <v>0</v>
      </c>
      <c r="N134" s="72">
        <f>L134+M134</f>
        <v>0</v>
      </c>
      <c r="O134" s="72">
        <f>O136</f>
        <v>0</v>
      </c>
    </row>
    <row r="135" spans="1:15" s="243" customFormat="1" hidden="1">
      <c r="A135" s="286" t="s">
        <v>799</v>
      </c>
      <c r="B135" s="286"/>
      <c r="C135" s="44" t="s">
        <v>6</v>
      </c>
      <c r="D135" s="44" t="s">
        <v>215</v>
      </c>
      <c r="E135" s="44" t="s">
        <v>797</v>
      </c>
      <c r="F135" s="316"/>
      <c r="G135" s="60"/>
      <c r="H135" s="60"/>
      <c r="I135" s="60"/>
      <c r="J135" s="72"/>
      <c r="K135" s="384"/>
      <c r="L135" s="72"/>
      <c r="M135" s="72"/>
      <c r="N135" s="72"/>
      <c r="O135" s="72"/>
    </row>
    <row r="136" spans="1:15" s="243" customFormat="1" ht="31.5" hidden="1">
      <c r="A136" s="286" t="s">
        <v>629</v>
      </c>
      <c r="B136" s="286"/>
      <c r="C136" s="44" t="s">
        <v>6</v>
      </c>
      <c r="D136" s="44" t="s">
        <v>215</v>
      </c>
      <c r="E136" s="44" t="s">
        <v>942</v>
      </c>
      <c r="F136" s="316" t="s">
        <v>630</v>
      </c>
      <c r="G136" s="60"/>
      <c r="H136" s="60"/>
      <c r="I136" s="60">
        <f>I137</f>
        <v>0</v>
      </c>
      <c r="J136" s="72">
        <v>0</v>
      </c>
      <c r="K136" s="384">
        <f>I136+J136</f>
        <v>0</v>
      </c>
      <c r="L136" s="72">
        <f>L137</f>
        <v>0</v>
      </c>
      <c r="M136" s="72">
        <f>M137</f>
        <v>0</v>
      </c>
      <c r="N136" s="72">
        <f>L136+M136</f>
        <v>0</v>
      </c>
      <c r="O136" s="72">
        <f>O137</f>
        <v>0</v>
      </c>
    </row>
    <row r="137" spans="1:15" s="243" customFormat="1" ht="31.5" hidden="1">
      <c r="A137" s="286" t="s">
        <v>800</v>
      </c>
      <c r="B137" s="286"/>
      <c r="C137" s="44" t="s">
        <v>6</v>
      </c>
      <c r="D137" s="44" t="s">
        <v>215</v>
      </c>
      <c r="E137" s="44" t="s">
        <v>942</v>
      </c>
      <c r="F137" s="316" t="s">
        <v>694</v>
      </c>
      <c r="G137" s="60"/>
      <c r="H137" s="60"/>
      <c r="I137" s="60">
        <v>0</v>
      </c>
      <c r="J137" s="72">
        <v>2000</v>
      </c>
      <c r="K137" s="384">
        <f>I137+J137</f>
        <v>2000</v>
      </c>
      <c r="L137" s="72">
        <v>0</v>
      </c>
      <c r="M137" s="72">
        <v>0</v>
      </c>
      <c r="N137" s="72">
        <f>L137+M137</f>
        <v>0</v>
      </c>
      <c r="O137" s="72">
        <v>0</v>
      </c>
    </row>
    <row r="138" spans="1:15" s="243" customFormat="1" ht="31.5">
      <c r="A138" s="321" t="s">
        <v>792</v>
      </c>
      <c r="B138" s="286"/>
      <c r="C138" s="314" t="s">
        <v>6</v>
      </c>
      <c r="D138" s="314" t="s">
        <v>215</v>
      </c>
      <c r="E138" s="314" t="s">
        <v>942</v>
      </c>
      <c r="F138" s="316"/>
      <c r="G138" s="60"/>
      <c r="H138" s="60"/>
      <c r="I138" s="60">
        <f>I139</f>
        <v>387.1</v>
      </c>
      <c r="J138" s="60">
        <f>J139</f>
        <v>193.1</v>
      </c>
      <c r="K138" s="385">
        <f>J138/I138</f>
        <v>0.49883750968741924</v>
      </c>
      <c r="L138" s="60">
        <f>L139</f>
        <v>0</v>
      </c>
      <c r="M138" s="60">
        <f>M139</f>
        <v>0</v>
      </c>
      <c r="N138" s="60">
        <f>L138+M138</f>
        <v>0</v>
      </c>
      <c r="O138" s="60">
        <f>O139</f>
        <v>0</v>
      </c>
    </row>
    <row r="139" spans="1:15" s="243" customFormat="1" ht="31.5">
      <c r="A139" s="321" t="s">
        <v>794</v>
      </c>
      <c r="B139" s="286"/>
      <c r="C139" s="44" t="s">
        <v>6</v>
      </c>
      <c r="D139" s="44" t="s">
        <v>215</v>
      </c>
      <c r="E139" s="314" t="s">
        <v>943</v>
      </c>
      <c r="F139" s="316"/>
      <c r="G139" s="60"/>
      <c r="H139" s="60"/>
      <c r="I139" s="60">
        <f>I141</f>
        <v>387.1</v>
      </c>
      <c r="J139" s="60">
        <f>J141</f>
        <v>193.1</v>
      </c>
      <c r="K139" s="385">
        <f>J139/I139</f>
        <v>0.49883750968741924</v>
      </c>
      <c r="L139" s="60">
        <f>L141</f>
        <v>0</v>
      </c>
      <c r="M139" s="60">
        <f>M141</f>
        <v>0</v>
      </c>
      <c r="N139" s="60">
        <f>L139+M139</f>
        <v>0</v>
      </c>
      <c r="O139" s="60">
        <f>O141</f>
        <v>0</v>
      </c>
    </row>
    <row r="140" spans="1:15" s="243" customFormat="1" ht="47.25" hidden="1">
      <c r="A140" s="322" t="s">
        <v>628</v>
      </c>
      <c r="B140" s="322"/>
      <c r="C140" s="44" t="s">
        <v>6</v>
      </c>
      <c r="D140" s="44" t="s">
        <v>215</v>
      </c>
      <c r="E140" s="44" t="s">
        <v>793</v>
      </c>
      <c r="F140" s="316"/>
      <c r="G140" s="72"/>
      <c r="H140" s="72"/>
      <c r="I140" s="72"/>
      <c r="J140" s="72"/>
      <c r="K140" s="385"/>
      <c r="L140" s="72"/>
      <c r="M140" s="72"/>
      <c r="N140" s="72"/>
      <c r="O140" s="72"/>
    </row>
    <row r="141" spans="1:15" s="243" customFormat="1" ht="47.25">
      <c r="A141" s="3" t="s">
        <v>634</v>
      </c>
      <c r="B141" s="322"/>
      <c r="C141" s="44" t="s">
        <v>6</v>
      </c>
      <c r="D141" s="44" t="s">
        <v>215</v>
      </c>
      <c r="E141" s="44" t="s">
        <v>943</v>
      </c>
      <c r="F141" s="316" t="s">
        <v>615</v>
      </c>
      <c r="G141" s="72"/>
      <c r="H141" s="72"/>
      <c r="I141" s="72">
        <v>387.1</v>
      </c>
      <c r="J141" s="72">
        <v>193.1</v>
      </c>
      <c r="K141" s="385">
        <f>J141/I141</f>
        <v>0.49883750968741924</v>
      </c>
      <c r="L141" s="72">
        <f>L142</f>
        <v>0</v>
      </c>
      <c r="M141" s="72">
        <f>M142</f>
        <v>0</v>
      </c>
      <c r="N141" s="72">
        <f>L141+M141</f>
        <v>0</v>
      </c>
      <c r="O141" s="72">
        <f>O142</f>
        <v>0</v>
      </c>
    </row>
    <row r="142" spans="1:15" s="243" customFormat="1" hidden="1">
      <c r="A142" s="3" t="s">
        <v>707</v>
      </c>
      <c r="B142" s="322"/>
      <c r="C142" s="44" t="s">
        <v>6</v>
      </c>
      <c r="D142" s="44" t="s">
        <v>215</v>
      </c>
      <c r="E142" s="44" t="s">
        <v>793</v>
      </c>
      <c r="F142" s="316" t="s">
        <v>700</v>
      </c>
      <c r="G142" s="72"/>
      <c r="H142" s="72"/>
      <c r="I142" s="72">
        <f>I143</f>
        <v>0</v>
      </c>
      <c r="J142" s="72">
        <f>J143</f>
        <v>387.1</v>
      </c>
      <c r="K142" s="385">
        <f t="shared" ref="K142:K143" si="25">I142+J142</f>
        <v>387.1</v>
      </c>
      <c r="L142" s="72">
        <f>L143</f>
        <v>0</v>
      </c>
      <c r="M142" s="72">
        <f>M143</f>
        <v>0</v>
      </c>
      <c r="N142" s="72">
        <f>L142+M142</f>
        <v>0</v>
      </c>
      <c r="O142" s="72">
        <f>O143</f>
        <v>0</v>
      </c>
    </row>
    <row r="143" spans="1:15" s="243" customFormat="1" ht="31.5" hidden="1">
      <c r="A143" s="3" t="s">
        <v>708</v>
      </c>
      <c r="B143" s="322"/>
      <c r="C143" s="44" t="s">
        <v>6</v>
      </c>
      <c r="D143" s="44" t="s">
        <v>215</v>
      </c>
      <c r="E143" s="44" t="s">
        <v>793</v>
      </c>
      <c r="F143" s="316" t="s">
        <v>696</v>
      </c>
      <c r="G143" s="72"/>
      <c r="H143" s="72"/>
      <c r="I143" s="72">
        <v>0</v>
      </c>
      <c r="J143" s="72">
        <v>387.1</v>
      </c>
      <c r="K143" s="385">
        <f t="shared" si="25"/>
        <v>387.1</v>
      </c>
      <c r="L143" s="72">
        <v>0</v>
      </c>
      <c r="M143" s="72">
        <v>0</v>
      </c>
      <c r="N143" s="72">
        <f>L143+M143</f>
        <v>0</v>
      </c>
      <c r="O143" s="72">
        <v>0</v>
      </c>
    </row>
    <row r="144" spans="1:15" s="243" customFormat="1" ht="31.5">
      <c r="A144" s="3" t="s">
        <v>804</v>
      </c>
      <c r="B144" s="322"/>
      <c r="C144" s="44" t="s">
        <v>6</v>
      </c>
      <c r="D144" s="44" t="s">
        <v>215</v>
      </c>
      <c r="E144" s="44" t="s">
        <v>944</v>
      </c>
      <c r="F144" s="316"/>
      <c r="G144" s="72"/>
      <c r="H144" s="72"/>
      <c r="I144" s="72">
        <f>I146</f>
        <v>40</v>
      </c>
      <c r="J144" s="72">
        <f>J146</f>
        <v>8.6</v>
      </c>
      <c r="K144" s="385">
        <f>J144/I144</f>
        <v>0.215</v>
      </c>
      <c r="L144" s="72">
        <f>L146</f>
        <v>0</v>
      </c>
      <c r="M144" s="72">
        <f>M146</f>
        <v>47.1</v>
      </c>
      <c r="N144" s="72">
        <f>L144+M144</f>
        <v>47.1</v>
      </c>
      <c r="O144" s="72">
        <f>O146</f>
        <v>128.69999999999999</v>
      </c>
    </row>
    <row r="145" spans="1:15" s="243" customFormat="1" hidden="1">
      <c r="A145" s="3" t="s">
        <v>805</v>
      </c>
      <c r="B145" s="322"/>
      <c r="C145" s="44" t="s">
        <v>6</v>
      </c>
      <c r="D145" s="44" t="s">
        <v>215</v>
      </c>
      <c r="E145" s="44" t="s">
        <v>944</v>
      </c>
      <c r="F145" s="316"/>
      <c r="G145" s="72"/>
      <c r="H145" s="72"/>
      <c r="I145" s="72"/>
      <c r="J145" s="72"/>
      <c r="K145" s="385"/>
      <c r="L145" s="72"/>
      <c r="M145" s="72"/>
      <c r="N145" s="72"/>
      <c r="O145" s="72"/>
    </row>
    <row r="146" spans="1:15" s="243" customFormat="1">
      <c r="A146" s="286" t="s">
        <v>616</v>
      </c>
      <c r="B146" s="322"/>
      <c r="C146" s="44" t="s">
        <v>6</v>
      </c>
      <c r="D146" s="44" t="s">
        <v>215</v>
      </c>
      <c r="E146" s="44" t="s">
        <v>944</v>
      </c>
      <c r="F146" s="316" t="s">
        <v>617</v>
      </c>
      <c r="G146" s="72"/>
      <c r="H146" s="72"/>
      <c r="I146" s="72">
        <v>40</v>
      </c>
      <c r="J146" s="72">
        <v>8.6</v>
      </c>
      <c r="K146" s="385">
        <f>J146/I146</f>
        <v>0.215</v>
      </c>
      <c r="L146" s="72">
        <f>L147</f>
        <v>0</v>
      </c>
      <c r="M146" s="72">
        <f>M147</f>
        <v>47.1</v>
      </c>
      <c r="N146" s="72">
        <f>L146+M146</f>
        <v>47.1</v>
      </c>
      <c r="O146" s="72">
        <f>O147</f>
        <v>128.69999999999999</v>
      </c>
    </row>
    <row r="147" spans="1:15" s="243" customFormat="1" ht="31.5" hidden="1">
      <c r="A147" s="286" t="s">
        <v>710</v>
      </c>
      <c r="B147" s="322"/>
      <c r="C147" s="44" t="s">
        <v>6</v>
      </c>
      <c r="D147" s="44" t="s">
        <v>215</v>
      </c>
      <c r="E147" s="44" t="s">
        <v>802</v>
      </c>
      <c r="F147" s="316" t="s">
        <v>698</v>
      </c>
      <c r="G147" s="72"/>
      <c r="H147" s="72"/>
      <c r="I147" s="72">
        <f>I148</f>
        <v>0</v>
      </c>
      <c r="J147" s="72">
        <f>J148</f>
        <v>40</v>
      </c>
      <c r="K147" s="385">
        <f>I147+J147</f>
        <v>40</v>
      </c>
      <c r="L147" s="72">
        <f>L148</f>
        <v>0</v>
      </c>
      <c r="M147" s="72">
        <f>M148</f>
        <v>47.1</v>
      </c>
      <c r="N147" s="72">
        <f>L147+M147</f>
        <v>47.1</v>
      </c>
      <c r="O147" s="72">
        <f>O148</f>
        <v>128.69999999999999</v>
      </c>
    </row>
    <row r="148" spans="1:15" s="243" customFormat="1" ht="31.5" hidden="1">
      <c r="A148" s="286" t="s">
        <v>711</v>
      </c>
      <c r="B148" s="322"/>
      <c r="C148" s="44" t="s">
        <v>6</v>
      </c>
      <c r="D148" s="44" t="s">
        <v>215</v>
      </c>
      <c r="E148" s="44" t="s">
        <v>802</v>
      </c>
      <c r="F148" s="316" t="s">
        <v>699</v>
      </c>
      <c r="G148" s="72"/>
      <c r="H148" s="72"/>
      <c r="I148" s="72">
        <v>0</v>
      </c>
      <c r="J148" s="72">
        <v>40</v>
      </c>
      <c r="K148" s="385">
        <f>I148+J148</f>
        <v>40</v>
      </c>
      <c r="L148" s="72">
        <v>0</v>
      </c>
      <c r="M148" s="72">
        <v>47.1</v>
      </c>
      <c r="N148" s="72">
        <f>L148+M148</f>
        <v>47.1</v>
      </c>
      <c r="O148" s="72">
        <v>128.69999999999999</v>
      </c>
    </row>
    <row r="149" spans="1:15" s="243" customFormat="1" ht="31.5">
      <c r="A149" s="3" t="s">
        <v>806</v>
      </c>
      <c r="B149" s="322"/>
      <c r="C149" s="44" t="s">
        <v>6</v>
      </c>
      <c r="D149" s="44" t="s">
        <v>215</v>
      </c>
      <c r="E149" s="44" t="s">
        <v>945</v>
      </c>
      <c r="F149" s="316"/>
      <c r="G149" s="72"/>
      <c r="H149" s="72"/>
      <c r="I149" s="72">
        <f>I151</f>
        <v>171.8</v>
      </c>
      <c r="J149" s="72">
        <f>J151</f>
        <v>25.4</v>
      </c>
      <c r="K149" s="385">
        <f>J149/I149</f>
        <v>0.14784633294528521</v>
      </c>
      <c r="L149" s="72">
        <f>L151</f>
        <v>0</v>
      </c>
      <c r="M149" s="72">
        <f>M151</f>
        <v>229.1</v>
      </c>
      <c r="N149" s="72">
        <f>L149+M149</f>
        <v>229.1</v>
      </c>
      <c r="O149" s="72">
        <f>O151</f>
        <v>286.3</v>
      </c>
    </row>
    <row r="150" spans="1:15" s="243" customFormat="1" hidden="1">
      <c r="A150" s="3" t="s">
        <v>807</v>
      </c>
      <c r="B150" s="322"/>
      <c r="C150" s="44" t="s">
        <v>6</v>
      </c>
      <c r="D150" s="44" t="s">
        <v>215</v>
      </c>
      <c r="E150" s="44" t="s">
        <v>945</v>
      </c>
      <c r="F150" s="316"/>
      <c r="G150" s="72"/>
      <c r="H150" s="72"/>
      <c r="I150" s="72"/>
      <c r="J150" s="72"/>
      <c r="K150" s="385"/>
      <c r="L150" s="72"/>
      <c r="M150" s="72"/>
      <c r="N150" s="72"/>
      <c r="O150" s="72"/>
    </row>
    <row r="151" spans="1:15" s="243" customFormat="1" ht="47.25">
      <c r="A151" s="3" t="s">
        <v>634</v>
      </c>
      <c r="B151" s="322"/>
      <c r="C151" s="44" t="s">
        <v>6</v>
      </c>
      <c r="D151" s="44" t="s">
        <v>215</v>
      </c>
      <c r="E151" s="44" t="s">
        <v>945</v>
      </c>
      <c r="F151" s="316" t="s">
        <v>615</v>
      </c>
      <c r="G151" s="72"/>
      <c r="H151" s="72"/>
      <c r="I151" s="72">
        <v>171.8</v>
      </c>
      <c r="J151" s="72">
        <v>25.4</v>
      </c>
      <c r="K151" s="385">
        <f>J151/I151</f>
        <v>0.14784633294528521</v>
      </c>
      <c r="L151" s="72">
        <f>L152</f>
        <v>0</v>
      </c>
      <c r="M151" s="72">
        <f>M152</f>
        <v>229.1</v>
      </c>
      <c r="N151" s="72">
        <f>L151+M151</f>
        <v>229.1</v>
      </c>
      <c r="O151" s="72">
        <f>O152</f>
        <v>286.3</v>
      </c>
    </row>
    <row r="152" spans="1:15" s="243" customFormat="1" hidden="1">
      <c r="A152" s="3" t="s">
        <v>707</v>
      </c>
      <c r="B152" s="322"/>
      <c r="C152" s="44" t="s">
        <v>6</v>
      </c>
      <c r="D152" s="44" t="s">
        <v>215</v>
      </c>
      <c r="E152" s="44" t="s">
        <v>803</v>
      </c>
      <c r="F152" s="316" t="s">
        <v>698</v>
      </c>
      <c r="G152" s="72"/>
      <c r="H152" s="72"/>
      <c r="I152" s="72">
        <f>I153</f>
        <v>0</v>
      </c>
      <c r="J152" s="72">
        <f>J153</f>
        <v>171.8</v>
      </c>
      <c r="K152" s="385">
        <f>I152+J152</f>
        <v>171.8</v>
      </c>
      <c r="L152" s="72">
        <v>0</v>
      </c>
      <c r="M152" s="72">
        <f>M153</f>
        <v>229.1</v>
      </c>
      <c r="N152" s="72">
        <f>L152+M152</f>
        <v>229.1</v>
      </c>
      <c r="O152" s="72">
        <f>O153</f>
        <v>286.3</v>
      </c>
    </row>
    <row r="153" spans="1:15" s="243" customFormat="1" ht="31.5" hidden="1">
      <c r="A153" s="3" t="s">
        <v>708</v>
      </c>
      <c r="B153" s="322"/>
      <c r="C153" s="44" t="s">
        <v>6</v>
      </c>
      <c r="D153" s="44" t="s">
        <v>215</v>
      </c>
      <c r="E153" s="44" t="s">
        <v>803</v>
      </c>
      <c r="F153" s="316" t="s">
        <v>699</v>
      </c>
      <c r="G153" s="72"/>
      <c r="H153" s="72"/>
      <c r="I153" s="72">
        <v>0</v>
      </c>
      <c r="J153" s="72">
        <v>171.8</v>
      </c>
      <c r="K153" s="385">
        <f>I153+J153</f>
        <v>171.8</v>
      </c>
      <c r="L153" s="72">
        <v>0</v>
      </c>
      <c r="M153" s="72">
        <v>229.1</v>
      </c>
      <c r="N153" s="72">
        <f>L153+M153</f>
        <v>229.1</v>
      </c>
      <c r="O153" s="72">
        <v>286.3</v>
      </c>
    </row>
    <row r="154" spans="1:15" s="243" customFormat="1" ht="31.5">
      <c r="A154" s="321" t="s">
        <v>934</v>
      </c>
      <c r="B154" s="321"/>
      <c r="C154" s="316" t="s">
        <v>6</v>
      </c>
      <c r="D154" s="316" t="s">
        <v>215</v>
      </c>
      <c r="E154" s="316" t="s">
        <v>932</v>
      </c>
      <c r="F154" s="316"/>
      <c r="G154" s="318"/>
      <c r="H154" s="318"/>
      <c r="I154" s="318">
        <f>I157+I164+I166+I167+I168+I156</f>
        <v>12441.5</v>
      </c>
      <c r="J154" s="318">
        <f>J157+J164+J166+J167+J168+J156</f>
        <v>4736.9000000000005</v>
      </c>
      <c r="K154" s="385">
        <f>J154/I154</f>
        <v>0.3807338343447334</v>
      </c>
      <c r="L154" s="318">
        <f>L157+L164+L166+L167+L168</f>
        <v>11850</v>
      </c>
      <c r="M154" s="318">
        <f>M157+M164+M166+M167+M168</f>
        <v>1668.4</v>
      </c>
      <c r="N154" s="318">
        <f>L154+M154</f>
        <v>13518.4</v>
      </c>
      <c r="O154" s="318">
        <f>O157+O164+O166+O167+O168</f>
        <v>10633.4</v>
      </c>
    </row>
    <row r="155" spans="1:15" s="243" customFormat="1" hidden="1">
      <c r="A155" s="322" t="s">
        <v>679</v>
      </c>
      <c r="B155" s="322"/>
      <c r="C155" s="316" t="s">
        <v>6</v>
      </c>
      <c r="D155" s="316" t="s">
        <v>215</v>
      </c>
      <c r="E155" s="316" t="s">
        <v>1031</v>
      </c>
      <c r="F155" s="141"/>
      <c r="G155" s="319"/>
      <c r="H155" s="319"/>
      <c r="I155" s="319"/>
      <c r="J155" s="319"/>
      <c r="K155" s="385"/>
      <c r="L155" s="319"/>
      <c r="M155" s="319"/>
      <c r="N155" s="319"/>
      <c r="O155" s="319"/>
    </row>
    <row r="156" spans="1:15" s="243" customFormat="1" ht="47.25">
      <c r="A156" s="3" t="s">
        <v>634</v>
      </c>
      <c r="B156" s="322"/>
      <c r="C156" s="316" t="s">
        <v>6</v>
      </c>
      <c r="D156" s="316" t="s">
        <v>215</v>
      </c>
      <c r="E156" s="316" t="s">
        <v>932</v>
      </c>
      <c r="F156" s="316" t="s">
        <v>615</v>
      </c>
      <c r="G156" s="319"/>
      <c r="H156" s="319"/>
      <c r="I156" s="318">
        <v>1535.1</v>
      </c>
      <c r="J156" s="318">
        <v>439.3</v>
      </c>
      <c r="K156" s="385">
        <f>J156/I156</f>
        <v>0.2861702820663149</v>
      </c>
      <c r="L156" s="319"/>
      <c r="M156" s="319"/>
      <c r="N156" s="319"/>
      <c r="O156" s="319"/>
    </row>
    <row r="157" spans="1:15" s="243" customFormat="1">
      <c r="A157" s="286" t="s">
        <v>616</v>
      </c>
      <c r="B157" s="286"/>
      <c r="C157" s="316" t="s">
        <v>6</v>
      </c>
      <c r="D157" s="316" t="s">
        <v>215</v>
      </c>
      <c r="E157" s="316" t="s">
        <v>932</v>
      </c>
      <c r="F157" s="316" t="s">
        <v>617</v>
      </c>
      <c r="G157" s="319"/>
      <c r="H157" s="319"/>
      <c r="I157" s="318">
        <v>9140.4</v>
      </c>
      <c r="J157" s="318">
        <v>3471.8</v>
      </c>
      <c r="K157" s="385">
        <f>J157/I157</f>
        <v>0.37983020436742376</v>
      </c>
      <c r="L157" s="318">
        <v>420</v>
      </c>
      <c r="M157" s="318">
        <f>350</f>
        <v>350</v>
      </c>
      <c r="N157" s="318">
        <f>L157+M157</f>
        <v>770</v>
      </c>
      <c r="O157" s="318">
        <v>420</v>
      </c>
    </row>
    <row r="158" spans="1:15" s="243" customFormat="1" ht="31.5" hidden="1">
      <c r="A158" s="286" t="s">
        <v>710</v>
      </c>
      <c r="B158" s="286"/>
      <c r="C158" s="316" t="s">
        <v>6</v>
      </c>
      <c r="D158" s="316" t="s">
        <v>215</v>
      </c>
      <c r="E158" s="316" t="s">
        <v>781</v>
      </c>
      <c r="F158" s="316" t="s">
        <v>698</v>
      </c>
      <c r="G158" s="319"/>
      <c r="H158" s="319"/>
      <c r="I158" s="318">
        <f>I159</f>
        <v>200</v>
      </c>
      <c r="J158" s="318">
        <f>J159</f>
        <v>300</v>
      </c>
      <c r="K158" s="385">
        <f>K159</f>
        <v>500</v>
      </c>
      <c r="L158" s="318">
        <f>L159</f>
        <v>150</v>
      </c>
      <c r="M158" s="318">
        <f>M159</f>
        <v>350</v>
      </c>
      <c r="N158" s="318">
        <f>L158+M158</f>
        <v>500</v>
      </c>
      <c r="O158" s="318">
        <f>O159</f>
        <v>150</v>
      </c>
    </row>
    <row r="159" spans="1:15" s="243" customFormat="1" ht="31.5" hidden="1">
      <c r="A159" s="286" t="s">
        <v>711</v>
      </c>
      <c r="B159" s="286"/>
      <c r="C159" s="316" t="s">
        <v>6</v>
      </c>
      <c r="D159" s="316" t="s">
        <v>215</v>
      </c>
      <c r="E159" s="316" t="s">
        <v>781</v>
      </c>
      <c r="F159" s="316" t="s">
        <v>699</v>
      </c>
      <c r="G159" s="319"/>
      <c r="H159" s="319"/>
      <c r="I159" s="318">
        <v>200</v>
      </c>
      <c r="J159" s="72">
        <v>300</v>
      </c>
      <c r="K159" s="385">
        <f>I159+J159</f>
        <v>500</v>
      </c>
      <c r="L159" s="318">
        <v>150</v>
      </c>
      <c r="M159" s="318">
        <v>350</v>
      </c>
      <c r="N159" s="318">
        <f>L159+M159</f>
        <v>500</v>
      </c>
      <c r="O159" s="318">
        <v>150</v>
      </c>
    </row>
    <row r="160" spans="1:15" s="243" customFormat="1" ht="47.25" hidden="1">
      <c r="A160" s="282" t="s">
        <v>653</v>
      </c>
      <c r="B160" s="282"/>
      <c r="C160" s="314" t="s">
        <v>6</v>
      </c>
      <c r="D160" s="314" t="s">
        <v>215</v>
      </c>
      <c r="E160" s="314" t="s">
        <v>770</v>
      </c>
      <c r="F160" s="316"/>
      <c r="G160" s="318"/>
      <c r="H160" s="318"/>
      <c r="I160" s="318"/>
      <c r="J160" s="318"/>
      <c r="K160" s="385"/>
      <c r="L160" s="60"/>
      <c r="M160" s="60"/>
      <c r="N160" s="60"/>
      <c r="O160" s="60"/>
    </row>
    <row r="161" spans="1:15" s="243" customFormat="1" hidden="1">
      <c r="A161" s="286" t="s">
        <v>616</v>
      </c>
      <c r="B161" s="286"/>
      <c r="C161" s="314" t="s">
        <v>6</v>
      </c>
      <c r="D161" s="314" t="s">
        <v>215</v>
      </c>
      <c r="E161" s="314" t="s">
        <v>770</v>
      </c>
      <c r="F161" s="316" t="s">
        <v>617</v>
      </c>
      <c r="G161" s="318">
        <v>30</v>
      </c>
      <c r="H161" s="318">
        <v>60</v>
      </c>
      <c r="I161" s="318">
        <f>I162</f>
        <v>70</v>
      </c>
      <c r="J161" s="318">
        <f>J162</f>
        <v>30</v>
      </c>
      <c r="K161" s="385">
        <f t="shared" ref="K161:K167" si="26">I161+J161</f>
        <v>100</v>
      </c>
      <c r="L161" s="60">
        <f>L162</f>
        <v>70</v>
      </c>
      <c r="M161" s="60">
        <f>M162</f>
        <v>0</v>
      </c>
      <c r="N161" s="60">
        <f t="shared" ref="N161:N169" si="27">L161+M161</f>
        <v>70</v>
      </c>
      <c r="O161" s="60">
        <f>O162</f>
        <v>70</v>
      </c>
    </row>
    <row r="162" spans="1:15" s="243" customFormat="1" ht="31.5" hidden="1">
      <c r="A162" s="286" t="s">
        <v>710</v>
      </c>
      <c r="B162" s="286"/>
      <c r="C162" s="314" t="s">
        <v>6</v>
      </c>
      <c r="D162" s="314" t="s">
        <v>215</v>
      </c>
      <c r="E162" s="314" t="s">
        <v>770</v>
      </c>
      <c r="F162" s="316" t="s">
        <v>698</v>
      </c>
      <c r="G162" s="318"/>
      <c r="H162" s="318"/>
      <c r="I162" s="318">
        <f>I163</f>
        <v>70</v>
      </c>
      <c r="J162" s="318">
        <f>J163</f>
        <v>30</v>
      </c>
      <c r="K162" s="385">
        <f t="shared" si="26"/>
        <v>100</v>
      </c>
      <c r="L162" s="60">
        <f>L163</f>
        <v>70</v>
      </c>
      <c r="M162" s="60">
        <f>M163</f>
        <v>0</v>
      </c>
      <c r="N162" s="60">
        <f t="shared" si="27"/>
        <v>70</v>
      </c>
      <c r="O162" s="60">
        <f>O163</f>
        <v>70</v>
      </c>
    </row>
    <row r="163" spans="1:15" s="243" customFormat="1" ht="31.5" hidden="1">
      <c r="A163" s="286" t="s">
        <v>711</v>
      </c>
      <c r="B163" s="286"/>
      <c r="C163" s="314" t="s">
        <v>6</v>
      </c>
      <c r="D163" s="314" t="s">
        <v>215</v>
      </c>
      <c r="E163" s="314" t="s">
        <v>770</v>
      </c>
      <c r="F163" s="316" t="s">
        <v>699</v>
      </c>
      <c r="G163" s="318"/>
      <c r="H163" s="318"/>
      <c r="I163" s="318">
        <v>70</v>
      </c>
      <c r="J163" s="318">
        <v>30</v>
      </c>
      <c r="K163" s="385">
        <f t="shared" si="26"/>
        <v>100</v>
      </c>
      <c r="L163" s="60">
        <v>70</v>
      </c>
      <c r="M163" s="60">
        <v>0</v>
      </c>
      <c r="N163" s="60">
        <f t="shared" si="27"/>
        <v>70</v>
      </c>
      <c r="O163" s="60">
        <v>70</v>
      </c>
    </row>
    <row r="164" spans="1:15" s="243" customFormat="1">
      <c r="A164" s="286" t="s">
        <v>637</v>
      </c>
      <c r="B164" s="286"/>
      <c r="C164" s="314" t="s">
        <v>6</v>
      </c>
      <c r="D164" s="314" t="s">
        <v>215</v>
      </c>
      <c r="E164" s="314" t="s">
        <v>932</v>
      </c>
      <c r="F164" s="316" t="s">
        <v>638</v>
      </c>
      <c r="G164" s="318"/>
      <c r="H164" s="318"/>
      <c r="I164" s="318">
        <v>613</v>
      </c>
      <c r="J164" s="318">
        <v>255.2</v>
      </c>
      <c r="K164" s="385">
        <f>J164/I164</f>
        <v>0.41631321370309948</v>
      </c>
      <c r="L164" s="60">
        <f>L165</f>
        <v>300</v>
      </c>
      <c r="M164" s="60">
        <f>M165</f>
        <v>200</v>
      </c>
      <c r="N164" s="60">
        <f t="shared" si="27"/>
        <v>500</v>
      </c>
      <c r="O164" s="60">
        <f>O165</f>
        <v>300</v>
      </c>
    </row>
    <row r="165" spans="1:15" s="243" customFormat="1" hidden="1">
      <c r="A165" s="286" t="s">
        <v>712</v>
      </c>
      <c r="B165" s="286"/>
      <c r="C165" s="316" t="s">
        <v>6</v>
      </c>
      <c r="D165" s="316" t="s">
        <v>215</v>
      </c>
      <c r="E165" s="316" t="s">
        <v>932</v>
      </c>
      <c r="F165" s="316" t="s">
        <v>701</v>
      </c>
      <c r="G165" s="318"/>
      <c r="H165" s="318"/>
      <c r="I165" s="318">
        <v>300</v>
      </c>
      <c r="J165" s="318">
        <v>200</v>
      </c>
      <c r="K165" s="385">
        <f t="shared" si="26"/>
        <v>500</v>
      </c>
      <c r="L165" s="60">
        <v>300</v>
      </c>
      <c r="M165" s="60">
        <v>200</v>
      </c>
      <c r="N165" s="60">
        <f t="shared" si="27"/>
        <v>500</v>
      </c>
      <c r="O165" s="60">
        <v>300</v>
      </c>
    </row>
    <row r="166" spans="1:15" s="243" customFormat="1" hidden="1">
      <c r="A166" s="321" t="s">
        <v>761</v>
      </c>
      <c r="B166" s="286"/>
      <c r="C166" s="316" t="s">
        <v>6</v>
      </c>
      <c r="D166" s="316" t="s">
        <v>215</v>
      </c>
      <c r="E166" s="316" t="s">
        <v>932</v>
      </c>
      <c r="F166" s="316" t="s">
        <v>657</v>
      </c>
      <c r="G166" s="318"/>
      <c r="H166" s="318"/>
      <c r="I166" s="318">
        <v>0</v>
      </c>
      <c r="J166" s="318">
        <v>0</v>
      </c>
      <c r="K166" s="385">
        <f t="shared" si="26"/>
        <v>0</v>
      </c>
      <c r="L166" s="60">
        <v>0</v>
      </c>
      <c r="M166" s="60">
        <v>6500</v>
      </c>
      <c r="N166" s="60">
        <f t="shared" si="27"/>
        <v>6500</v>
      </c>
      <c r="O166" s="60">
        <v>0</v>
      </c>
    </row>
    <row r="167" spans="1:15" s="243" customFormat="1" ht="31.5" hidden="1">
      <c r="A167" s="286" t="s">
        <v>629</v>
      </c>
      <c r="B167" s="286"/>
      <c r="C167" s="316" t="s">
        <v>6</v>
      </c>
      <c r="D167" s="316" t="s">
        <v>215</v>
      </c>
      <c r="E167" s="316" t="s">
        <v>932</v>
      </c>
      <c r="F167" s="316" t="s">
        <v>630</v>
      </c>
      <c r="G167" s="318"/>
      <c r="H167" s="318"/>
      <c r="I167" s="318">
        <v>0</v>
      </c>
      <c r="J167" s="318">
        <v>0</v>
      </c>
      <c r="K167" s="385">
        <f t="shared" si="26"/>
        <v>0</v>
      </c>
      <c r="L167" s="60">
        <v>2088</v>
      </c>
      <c r="M167" s="60">
        <v>-2088</v>
      </c>
      <c r="N167" s="60">
        <f t="shared" si="27"/>
        <v>0</v>
      </c>
      <c r="O167" s="60">
        <v>0</v>
      </c>
    </row>
    <row r="168" spans="1:15" s="243" customFormat="1">
      <c r="A168" s="286" t="s">
        <v>618</v>
      </c>
      <c r="B168" s="286"/>
      <c r="C168" s="316" t="s">
        <v>6</v>
      </c>
      <c r="D168" s="316" t="s">
        <v>215</v>
      </c>
      <c r="E168" s="316" t="s">
        <v>932</v>
      </c>
      <c r="F168" s="316" t="s">
        <v>619</v>
      </c>
      <c r="G168" s="318"/>
      <c r="H168" s="318"/>
      <c r="I168" s="318">
        <v>1153</v>
      </c>
      <c r="J168" s="318">
        <v>570.6</v>
      </c>
      <c r="K168" s="385">
        <f>J168/I168</f>
        <v>0.49488291413703384</v>
      </c>
      <c r="L168" s="60">
        <v>9042</v>
      </c>
      <c r="M168" s="60">
        <v>-3293.6</v>
      </c>
      <c r="N168" s="60">
        <f t="shared" si="27"/>
        <v>5748.4</v>
      </c>
      <c r="O168" s="60">
        <v>9913.4</v>
      </c>
    </row>
    <row r="169" spans="1:15" s="243" customFormat="1">
      <c r="A169" s="286" t="s">
        <v>915</v>
      </c>
      <c r="B169" s="286"/>
      <c r="C169" s="314" t="s">
        <v>6</v>
      </c>
      <c r="D169" s="314" t="s">
        <v>215</v>
      </c>
      <c r="E169" s="314" t="s">
        <v>932</v>
      </c>
      <c r="F169" s="316"/>
      <c r="G169" s="318"/>
      <c r="H169" s="318"/>
      <c r="I169" s="318">
        <f>I170+I173+I226</f>
        <v>2599.3000000000002</v>
      </c>
      <c r="J169" s="318">
        <f>J170+J173+J226</f>
        <v>711.1</v>
      </c>
      <c r="K169" s="385">
        <f>J169/I169</f>
        <v>0.27357365444542758</v>
      </c>
      <c r="L169" s="60">
        <f>L170+L173</f>
        <v>1864.1</v>
      </c>
      <c r="M169" s="60">
        <f>M170+M173</f>
        <v>-1543</v>
      </c>
      <c r="N169" s="60">
        <f t="shared" si="27"/>
        <v>321.09999999999991</v>
      </c>
      <c r="O169" s="60">
        <f>O170+O173</f>
        <v>321.10000000000002</v>
      </c>
    </row>
    <row r="170" spans="1:15" s="243" customFormat="1" ht="47.25">
      <c r="A170" s="3" t="s">
        <v>634</v>
      </c>
      <c r="B170" s="3"/>
      <c r="C170" s="314" t="s">
        <v>6</v>
      </c>
      <c r="D170" s="314" t="s">
        <v>215</v>
      </c>
      <c r="E170" s="314" t="s">
        <v>932</v>
      </c>
      <c r="F170" s="316" t="s">
        <v>615</v>
      </c>
      <c r="G170" s="318">
        <v>1308.5</v>
      </c>
      <c r="H170" s="318">
        <v>0</v>
      </c>
      <c r="I170" s="318">
        <v>1428.7</v>
      </c>
      <c r="J170" s="318">
        <v>588</v>
      </c>
      <c r="K170" s="385">
        <f>J170/I170</f>
        <v>0.41156295933365994</v>
      </c>
      <c r="L170" s="318">
        <v>1864.1</v>
      </c>
      <c r="M170" s="318">
        <v>-1684.2</v>
      </c>
      <c r="N170" s="318">
        <f t="shared" ref="N170:N176" si="28">L170+M170</f>
        <v>179.89999999999986</v>
      </c>
      <c r="O170" s="318">
        <v>179.9</v>
      </c>
    </row>
    <row r="171" spans="1:15" s="243" customFormat="1" hidden="1">
      <c r="A171" s="3" t="s">
        <v>707</v>
      </c>
      <c r="B171" s="3"/>
      <c r="C171" s="314" t="s">
        <v>6</v>
      </c>
      <c r="D171" s="314" t="s">
        <v>215</v>
      </c>
      <c r="E171" s="314" t="s">
        <v>783</v>
      </c>
      <c r="F171" s="316" t="s">
        <v>700</v>
      </c>
      <c r="G171" s="318"/>
      <c r="H171" s="318"/>
      <c r="I171" s="318">
        <f>I172</f>
        <v>1303.5999999999999</v>
      </c>
      <c r="J171" s="318">
        <f>J172</f>
        <v>-156.5</v>
      </c>
      <c r="K171" s="385">
        <f>I171+J171</f>
        <v>1147.0999999999999</v>
      </c>
      <c r="L171" s="318">
        <f>L172</f>
        <v>1436.9</v>
      </c>
      <c r="M171" s="318">
        <f>M172</f>
        <v>-1436.9</v>
      </c>
      <c r="N171" s="318">
        <f t="shared" si="28"/>
        <v>0</v>
      </c>
      <c r="O171" s="318">
        <f>O172</f>
        <v>0</v>
      </c>
    </row>
    <row r="172" spans="1:15" s="243" customFormat="1" ht="31.5" hidden="1">
      <c r="A172" s="3" t="s">
        <v>708</v>
      </c>
      <c r="B172" s="3"/>
      <c r="C172" s="314" t="s">
        <v>6</v>
      </c>
      <c r="D172" s="314" t="s">
        <v>215</v>
      </c>
      <c r="E172" s="314" t="s">
        <v>783</v>
      </c>
      <c r="F172" s="316" t="s">
        <v>696</v>
      </c>
      <c r="G172" s="318"/>
      <c r="H172" s="318"/>
      <c r="I172" s="318">
        <v>1303.5999999999999</v>
      </c>
      <c r="J172" s="318">
        <v>-156.5</v>
      </c>
      <c r="K172" s="385">
        <f>I172+J172</f>
        <v>1147.0999999999999</v>
      </c>
      <c r="L172" s="318">
        <v>1436.9</v>
      </c>
      <c r="M172" s="318">
        <v>-1436.9</v>
      </c>
      <c r="N172" s="318">
        <f t="shared" si="28"/>
        <v>0</v>
      </c>
      <c r="O172" s="318">
        <v>0</v>
      </c>
    </row>
    <row r="173" spans="1:15" s="243" customFormat="1">
      <c r="A173" s="330" t="s">
        <v>616</v>
      </c>
      <c r="B173" s="24"/>
      <c r="C173" s="316" t="s">
        <v>6</v>
      </c>
      <c r="D173" s="316" t="s">
        <v>215</v>
      </c>
      <c r="E173" s="316" t="s">
        <v>932</v>
      </c>
      <c r="F173" s="316" t="s">
        <v>617</v>
      </c>
      <c r="G173" s="318"/>
      <c r="H173" s="318"/>
      <c r="I173" s="318">
        <v>1124.8</v>
      </c>
      <c r="J173" s="318">
        <v>101.4</v>
      </c>
      <c r="K173" s="385">
        <f>J173/I173</f>
        <v>9.0149359886201999E-2</v>
      </c>
      <c r="L173" s="318">
        <f>L174</f>
        <v>0</v>
      </c>
      <c r="M173" s="318">
        <v>141.19999999999999</v>
      </c>
      <c r="N173" s="318">
        <f t="shared" si="28"/>
        <v>141.19999999999999</v>
      </c>
      <c r="O173" s="318">
        <v>141.19999999999999</v>
      </c>
    </row>
    <row r="174" spans="1:15" s="243" customFormat="1" ht="31.5" hidden="1">
      <c r="A174" s="330" t="s">
        <v>710</v>
      </c>
      <c r="B174" s="24"/>
      <c r="C174" s="316" t="s">
        <v>6</v>
      </c>
      <c r="D174" s="316" t="s">
        <v>215</v>
      </c>
      <c r="E174" s="316" t="s">
        <v>783</v>
      </c>
      <c r="F174" s="316" t="s">
        <v>698</v>
      </c>
      <c r="G174" s="318"/>
      <c r="H174" s="318"/>
      <c r="I174" s="318">
        <f>I175+I176</f>
        <v>0</v>
      </c>
      <c r="J174" s="318">
        <f>J175+J176</f>
        <v>52.9</v>
      </c>
      <c r="K174" s="385">
        <f t="shared" ref="K174:K175" si="29">I174+J174</f>
        <v>52.9</v>
      </c>
      <c r="L174" s="318">
        <f>L175+L176</f>
        <v>0</v>
      </c>
      <c r="M174" s="318">
        <f>M175+M176</f>
        <v>0</v>
      </c>
      <c r="N174" s="318">
        <f t="shared" si="28"/>
        <v>0</v>
      </c>
      <c r="O174" s="318">
        <f>O175+O176</f>
        <v>0</v>
      </c>
    </row>
    <row r="175" spans="1:15" s="243" customFormat="1" ht="31.5" hidden="1">
      <c r="A175" s="330" t="s">
        <v>757</v>
      </c>
      <c r="B175" s="24"/>
      <c r="C175" s="316" t="s">
        <v>6</v>
      </c>
      <c r="D175" s="316" t="s">
        <v>215</v>
      </c>
      <c r="E175" s="316" t="s">
        <v>783</v>
      </c>
      <c r="F175" s="316" t="s">
        <v>758</v>
      </c>
      <c r="G175" s="318"/>
      <c r="H175" s="318"/>
      <c r="I175" s="318">
        <v>0</v>
      </c>
      <c r="J175" s="318">
        <v>0</v>
      </c>
      <c r="K175" s="385">
        <f t="shared" si="29"/>
        <v>0</v>
      </c>
      <c r="L175" s="318">
        <v>0</v>
      </c>
      <c r="M175" s="318">
        <v>0</v>
      </c>
      <c r="N175" s="318">
        <f t="shared" si="28"/>
        <v>0</v>
      </c>
      <c r="O175" s="318">
        <v>0</v>
      </c>
    </row>
    <row r="176" spans="1:15" s="243" customFormat="1" ht="31.5" hidden="1">
      <c r="A176" s="286" t="s">
        <v>711</v>
      </c>
      <c r="B176" s="24"/>
      <c r="C176" s="316" t="s">
        <v>6</v>
      </c>
      <c r="D176" s="316" t="s">
        <v>215</v>
      </c>
      <c r="E176" s="316" t="s">
        <v>783</v>
      </c>
      <c r="F176" s="316" t="s">
        <v>699</v>
      </c>
      <c r="G176" s="318"/>
      <c r="H176" s="318"/>
      <c r="I176" s="318">
        <v>0</v>
      </c>
      <c r="J176" s="318">
        <v>52.9</v>
      </c>
      <c r="K176" s="385">
        <f>I176+J176</f>
        <v>52.9</v>
      </c>
      <c r="L176" s="318">
        <v>0</v>
      </c>
      <c r="M176" s="318">
        <v>0</v>
      </c>
      <c r="N176" s="318">
        <f t="shared" si="28"/>
        <v>0</v>
      </c>
      <c r="O176" s="318">
        <v>0</v>
      </c>
    </row>
    <row r="177" spans="1:15" s="243" customFormat="1" ht="31.5" hidden="1">
      <c r="A177" s="286" t="s">
        <v>625</v>
      </c>
      <c r="B177" s="286"/>
      <c r="C177" s="314" t="s">
        <v>6</v>
      </c>
      <c r="D177" s="314" t="s">
        <v>215</v>
      </c>
      <c r="E177" s="314" t="s">
        <v>784</v>
      </c>
      <c r="F177" s="316"/>
      <c r="G177" s="318"/>
      <c r="H177" s="318"/>
      <c r="I177" s="318"/>
      <c r="J177" s="318"/>
      <c r="K177" s="385"/>
      <c r="L177" s="60"/>
      <c r="M177" s="60"/>
      <c r="N177" s="60"/>
      <c r="O177" s="60"/>
    </row>
    <row r="178" spans="1:15" s="243" customFormat="1" ht="53.25" hidden="1" customHeight="1">
      <c r="A178" s="3" t="s">
        <v>634</v>
      </c>
      <c r="B178" s="286"/>
      <c r="C178" s="314" t="s">
        <v>6</v>
      </c>
      <c r="D178" s="314" t="s">
        <v>215</v>
      </c>
      <c r="E178" s="314" t="s">
        <v>784</v>
      </c>
      <c r="F178" s="316" t="s">
        <v>615</v>
      </c>
      <c r="G178" s="318"/>
      <c r="H178" s="318"/>
      <c r="I178" s="318">
        <f>I179</f>
        <v>0</v>
      </c>
      <c r="J178" s="318">
        <f>J179</f>
        <v>179.9</v>
      </c>
      <c r="K178" s="385">
        <f t="shared" ref="K178:K185" si="30">I178+J178</f>
        <v>179.9</v>
      </c>
      <c r="L178" s="318">
        <f>L179</f>
        <v>279.5</v>
      </c>
      <c r="M178" s="318">
        <f>M179</f>
        <v>-99.6</v>
      </c>
      <c r="N178" s="318">
        <f>L178+M178</f>
        <v>179.9</v>
      </c>
      <c r="O178" s="318">
        <f>O179</f>
        <v>179.9</v>
      </c>
    </row>
    <row r="179" spans="1:15" s="243" customFormat="1" hidden="1">
      <c r="A179" s="3" t="s">
        <v>707</v>
      </c>
      <c r="B179" s="286"/>
      <c r="C179" s="314" t="s">
        <v>6</v>
      </c>
      <c r="D179" s="314" t="s">
        <v>215</v>
      </c>
      <c r="E179" s="314" t="s">
        <v>784</v>
      </c>
      <c r="F179" s="316" t="s">
        <v>700</v>
      </c>
      <c r="G179" s="318"/>
      <c r="H179" s="318"/>
      <c r="I179" s="318">
        <f>I180+I181</f>
        <v>0</v>
      </c>
      <c r="J179" s="318">
        <f>J180+J181</f>
        <v>179.9</v>
      </c>
      <c r="K179" s="385">
        <f t="shared" si="30"/>
        <v>179.9</v>
      </c>
      <c r="L179" s="318">
        <f>L180</f>
        <v>279.5</v>
      </c>
      <c r="M179" s="318">
        <f>M180</f>
        <v>-99.6</v>
      </c>
      <c r="N179" s="318">
        <f>L179+M179</f>
        <v>179.9</v>
      </c>
      <c r="O179" s="318">
        <f>O180</f>
        <v>179.9</v>
      </c>
    </row>
    <row r="180" spans="1:15" s="243" customFormat="1" ht="36.75" hidden="1" customHeight="1">
      <c r="A180" s="3" t="s">
        <v>708</v>
      </c>
      <c r="B180" s="286"/>
      <c r="C180" s="314" t="s">
        <v>6</v>
      </c>
      <c r="D180" s="314" t="s">
        <v>215</v>
      </c>
      <c r="E180" s="314" t="s">
        <v>784</v>
      </c>
      <c r="F180" s="316" t="s">
        <v>696</v>
      </c>
      <c r="G180" s="318"/>
      <c r="H180" s="318"/>
      <c r="I180" s="318">
        <v>0</v>
      </c>
      <c r="J180" s="318">
        <v>179.9</v>
      </c>
      <c r="K180" s="385">
        <f t="shared" si="30"/>
        <v>179.9</v>
      </c>
      <c r="L180" s="318">
        <v>279.5</v>
      </c>
      <c r="M180" s="318">
        <v>-99.6</v>
      </c>
      <c r="N180" s="318">
        <f>M180+L180</f>
        <v>179.9</v>
      </c>
      <c r="O180" s="318">
        <v>179.9</v>
      </c>
    </row>
    <row r="181" spans="1:15" s="243" customFormat="1" ht="31.5" hidden="1">
      <c r="A181" s="80" t="s">
        <v>709</v>
      </c>
      <c r="B181" s="286"/>
      <c r="C181" s="314" t="s">
        <v>6</v>
      </c>
      <c r="D181" s="314" t="s">
        <v>215</v>
      </c>
      <c r="E181" s="314" t="s">
        <v>784</v>
      </c>
      <c r="F181" s="316" t="s">
        <v>697</v>
      </c>
      <c r="G181" s="318"/>
      <c r="H181" s="318"/>
      <c r="I181" s="318">
        <v>0</v>
      </c>
      <c r="J181" s="318">
        <v>0</v>
      </c>
      <c r="K181" s="385">
        <f t="shared" si="30"/>
        <v>0</v>
      </c>
      <c r="L181" s="318">
        <v>0</v>
      </c>
      <c r="M181" s="318">
        <v>0</v>
      </c>
      <c r="N181" s="318">
        <v>0</v>
      </c>
      <c r="O181" s="318">
        <v>0</v>
      </c>
    </row>
    <row r="182" spans="1:15" hidden="1">
      <c r="A182" s="321" t="s">
        <v>616</v>
      </c>
      <c r="B182" s="286"/>
      <c r="C182" s="314" t="s">
        <v>6</v>
      </c>
      <c r="D182" s="314" t="s">
        <v>215</v>
      </c>
      <c r="E182" s="314" t="s">
        <v>784</v>
      </c>
      <c r="F182" s="316" t="s">
        <v>617</v>
      </c>
      <c r="G182" s="318"/>
      <c r="H182" s="318"/>
      <c r="I182" s="318">
        <f>I183</f>
        <v>0</v>
      </c>
      <c r="J182" s="318">
        <f>J183</f>
        <v>141.19999999999999</v>
      </c>
      <c r="K182" s="385">
        <f t="shared" si="30"/>
        <v>141.19999999999999</v>
      </c>
      <c r="L182" s="318">
        <f>L183</f>
        <v>0</v>
      </c>
      <c r="M182" s="318">
        <f>M183</f>
        <v>141.19999999999999</v>
      </c>
      <c r="N182" s="318">
        <f>L182+M182</f>
        <v>141.19999999999999</v>
      </c>
      <c r="O182" s="318">
        <f>O183</f>
        <v>141.19999999999999</v>
      </c>
    </row>
    <row r="183" spans="1:15" ht="31.5" hidden="1">
      <c r="A183" s="321" t="s">
        <v>710</v>
      </c>
      <c r="B183" s="286"/>
      <c r="C183" s="314" t="s">
        <v>6</v>
      </c>
      <c r="D183" s="314" t="s">
        <v>215</v>
      </c>
      <c r="E183" s="314" t="s">
        <v>784</v>
      </c>
      <c r="F183" s="316" t="s">
        <v>698</v>
      </c>
      <c r="G183" s="318"/>
      <c r="H183" s="318"/>
      <c r="I183" s="318">
        <f>I185+I184</f>
        <v>0</v>
      </c>
      <c r="J183" s="318">
        <f>J185+J184</f>
        <v>141.19999999999999</v>
      </c>
      <c r="K183" s="385">
        <f t="shared" si="30"/>
        <v>141.19999999999999</v>
      </c>
      <c r="L183" s="318">
        <f>L185</f>
        <v>0</v>
      </c>
      <c r="M183" s="318">
        <f>M184+M185</f>
        <v>141.19999999999999</v>
      </c>
      <c r="N183" s="318">
        <f>L183+M183</f>
        <v>141.19999999999999</v>
      </c>
      <c r="O183" s="318">
        <f>O185+O184</f>
        <v>141.19999999999999</v>
      </c>
    </row>
    <row r="184" spans="1:15" s="320" customFormat="1" ht="31.5" hidden="1">
      <c r="A184" s="330" t="s">
        <v>757</v>
      </c>
      <c r="B184" s="329"/>
      <c r="C184" s="316" t="s">
        <v>6</v>
      </c>
      <c r="D184" s="316" t="s">
        <v>215</v>
      </c>
      <c r="E184" s="316" t="s">
        <v>784</v>
      </c>
      <c r="F184" s="316" t="s">
        <v>758</v>
      </c>
      <c r="G184" s="318"/>
      <c r="H184" s="318"/>
      <c r="I184" s="318">
        <v>0</v>
      </c>
      <c r="J184" s="318">
        <v>12</v>
      </c>
      <c r="K184" s="385">
        <f t="shared" si="30"/>
        <v>12</v>
      </c>
      <c r="L184" s="318">
        <v>0</v>
      </c>
      <c r="M184" s="318">
        <v>12</v>
      </c>
      <c r="N184" s="318">
        <f>L184+M184</f>
        <v>12</v>
      </c>
      <c r="O184" s="318">
        <v>12</v>
      </c>
    </row>
    <row r="185" spans="1:15" ht="31.5" hidden="1">
      <c r="A185" s="321" t="s">
        <v>711</v>
      </c>
      <c r="B185" s="286"/>
      <c r="C185" s="314" t="s">
        <v>6</v>
      </c>
      <c r="D185" s="314" t="s">
        <v>215</v>
      </c>
      <c r="E185" s="314" t="s">
        <v>784</v>
      </c>
      <c r="F185" s="316" t="s">
        <v>699</v>
      </c>
      <c r="G185" s="318"/>
      <c r="H185" s="318"/>
      <c r="I185" s="318">
        <v>0</v>
      </c>
      <c r="J185" s="318">
        <v>129.19999999999999</v>
      </c>
      <c r="K185" s="385">
        <f t="shared" si="30"/>
        <v>129.19999999999999</v>
      </c>
      <c r="L185" s="318">
        <v>0</v>
      </c>
      <c r="M185" s="318">
        <v>129.19999999999999</v>
      </c>
      <c r="N185" s="318">
        <f>L185+M185</f>
        <v>129.19999999999999</v>
      </c>
      <c r="O185" s="318">
        <v>129.19999999999999</v>
      </c>
    </row>
    <row r="186" spans="1:15" ht="86.25" hidden="1" customHeight="1">
      <c r="A186" s="354" t="s">
        <v>746</v>
      </c>
      <c r="B186" s="354"/>
      <c r="C186" s="353" t="s">
        <v>6</v>
      </c>
      <c r="D186" s="353" t="s">
        <v>215</v>
      </c>
      <c r="E186" s="353" t="s">
        <v>785</v>
      </c>
      <c r="F186" s="353"/>
      <c r="G186" s="355"/>
      <c r="H186" s="355"/>
      <c r="I186" s="355"/>
      <c r="J186" s="355"/>
      <c r="K186" s="394"/>
      <c r="L186" s="355"/>
      <c r="M186" s="355"/>
      <c r="N186" s="355"/>
      <c r="O186" s="355"/>
    </row>
    <row r="187" spans="1:15" ht="49.5" hidden="1" customHeight="1">
      <c r="A187" s="356" t="s">
        <v>634</v>
      </c>
      <c r="B187" s="356"/>
      <c r="C187" s="353" t="s">
        <v>6</v>
      </c>
      <c r="D187" s="353" t="s">
        <v>215</v>
      </c>
      <c r="E187" s="353" t="s">
        <v>785</v>
      </c>
      <c r="F187" s="353" t="s">
        <v>615</v>
      </c>
      <c r="G187" s="355"/>
      <c r="H187" s="355"/>
      <c r="I187" s="355">
        <f>I188</f>
        <v>147.69999999999999</v>
      </c>
      <c r="J187" s="355">
        <f>J188</f>
        <v>-147.69999999999999</v>
      </c>
      <c r="K187" s="394">
        <f>I187+J187</f>
        <v>0</v>
      </c>
      <c r="L187" s="355">
        <f>L188</f>
        <v>147.69999999999999</v>
      </c>
      <c r="M187" s="355">
        <f>M188</f>
        <v>-147.69999999999999</v>
      </c>
      <c r="N187" s="355">
        <f>L187+M187</f>
        <v>0</v>
      </c>
      <c r="O187" s="355">
        <f>O188</f>
        <v>0</v>
      </c>
    </row>
    <row r="188" spans="1:15" hidden="1">
      <c r="A188" s="356" t="s">
        <v>726</v>
      </c>
      <c r="B188" s="356"/>
      <c r="C188" s="353" t="s">
        <v>6</v>
      </c>
      <c r="D188" s="353" t="s">
        <v>215</v>
      </c>
      <c r="E188" s="353" t="s">
        <v>785</v>
      </c>
      <c r="F188" s="353" t="s">
        <v>723</v>
      </c>
      <c r="G188" s="355"/>
      <c r="H188" s="355"/>
      <c r="I188" s="355">
        <f>I189</f>
        <v>147.69999999999999</v>
      </c>
      <c r="J188" s="355">
        <f>J189</f>
        <v>-147.69999999999999</v>
      </c>
      <c r="K188" s="394">
        <f>I188+J188</f>
        <v>0</v>
      </c>
      <c r="L188" s="355">
        <f>L189</f>
        <v>147.69999999999999</v>
      </c>
      <c r="M188" s="355">
        <f>M189</f>
        <v>-147.69999999999999</v>
      </c>
      <c r="N188" s="355">
        <f>L188+M188</f>
        <v>0</v>
      </c>
      <c r="O188" s="355">
        <f>O189</f>
        <v>0</v>
      </c>
    </row>
    <row r="189" spans="1:15" ht="38.25" hidden="1" customHeight="1">
      <c r="A189" s="356" t="s">
        <v>717</v>
      </c>
      <c r="B189" s="356"/>
      <c r="C189" s="353" t="s">
        <v>6</v>
      </c>
      <c r="D189" s="353" t="s">
        <v>215</v>
      </c>
      <c r="E189" s="353" t="s">
        <v>785</v>
      </c>
      <c r="F189" s="353" t="s">
        <v>705</v>
      </c>
      <c r="G189" s="355"/>
      <c r="H189" s="355"/>
      <c r="I189" s="355">
        <v>147.69999999999999</v>
      </c>
      <c r="J189" s="355">
        <v>-147.69999999999999</v>
      </c>
      <c r="K189" s="394">
        <f>I189+J189</f>
        <v>0</v>
      </c>
      <c r="L189" s="355">
        <v>147.69999999999999</v>
      </c>
      <c r="M189" s="355">
        <v>-147.69999999999999</v>
      </c>
      <c r="N189" s="355">
        <f>L189+M189</f>
        <v>0</v>
      </c>
      <c r="O189" s="355">
        <v>0</v>
      </c>
    </row>
    <row r="190" spans="1:15" hidden="1">
      <c r="A190" s="286" t="s">
        <v>650</v>
      </c>
      <c r="B190" s="286"/>
      <c r="C190" s="314" t="s">
        <v>6</v>
      </c>
      <c r="D190" s="314" t="s">
        <v>215</v>
      </c>
      <c r="E190" s="314" t="s">
        <v>786</v>
      </c>
      <c r="F190" s="316"/>
      <c r="G190" s="318"/>
      <c r="H190" s="318"/>
      <c r="I190" s="318"/>
      <c r="J190" s="318"/>
      <c r="K190" s="385"/>
      <c r="L190" s="60"/>
      <c r="M190" s="60"/>
      <c r="N190" s="60"/>
      <c r="O190" s="60"/>
    </row>
    <row r="191" spans="1:15" hidden="1">
      <c r="A191" s="286" t="s">
        <v>616</v>
      </c>
      <c r="B191" s="286"/>
      <c r="C191" s="314" t="s">
        <v>6</v>
      </c>
      <c r="D191" s="314" t="s">
        <v>215</v>
      </c>
      <c r="E191" s="314" t="s">
        <v>786</v>
      </c>
      <c r="F191" s="316" t="s">
        <v>617</v>
      </c>
      <c r="G191" s="318"/>
      <c r="H191" s="318"/>
      <c r="I191" s="318">
        <f>I192</f>
        <v>200</v>
      </c>
      <c r="J191" s="318">
        <f>J192</f>
        <v>100</v>
      </c>
      <c r="K191" s="385">
        <f t="shared" ref="K191:K199" si="31">I191+J191</f>
        <v>300</v>
      </c>
      <c r="L191" s="318">
        <f>L192</f>
        <v>200</v>
      </c>
      <c r="M191" s="318">
        <f>M192</f>
        <v>0</v>
      </c>
      <c r="N191" s="318">
        <f t="shared" ref="N191:N199" si="32">L191+M191</f>
        <v>200</v>
      </c>
      <c r="O191" s="318">
        <f>O192</f>
        <v>200</v>
      </c>
    </row>
    <row r="192" spans="1:15" ht="31.5" hidden="1">
      <c r="A192" s="286" t="s">
        <v>710</v>
      </c>
      <c r="B192" s="286"/>
      <c r="C192" s="314" t="s">
        <v>6</v>
      </c>
      <c r="D192" s="314" t="s">
        <v>215</v>
      </c>
      <c r="E192" s="314" t="s">
        <v>786</v>
      </c>
      <c r="F192" s="316" t="s">
        <v>698</v>
      </c>
      <c r="G192" s="318"/>
      <c r="H192" s="318"/>
      <c r="I192" s="318">
        <f>I193</f>
        <v>200</v>
      </c>
      <c r="J192" s="318">
        <f>J193</f>
        <v>100</v>
      </c>
      <c r="K192" s="385">
        <f t="shared" si="31"/>
        <v>300</v>
      </c>
      <c r="L192" s="318">
        <f>L193</f>
        <v>200</v>
      </c>
      <c r="M192" s="318">
        <f>M193</f>
        <v>0</v>
      </c>
      <c r="N192" s="318">
        <f t="shared" si="32"/>
        <v>200</v>
      </c>
      <c r="O192" s="318">
        <f>O193</f>
        <v>200</v>
      </c>
    </row>
    <row r="193" spans="1:15" ht="31.5" hidden="1">
      <c r="A193" s="286" t="s">
        <v>711</v>
      </c>
      <c r="B193" s="286"/>
      <c r="C193" s="314" t="s">
        <v>6</v>
      </c>
      <c r="D193" s="314" t="s">
        <v>215</v>
      </c>
      <c r="E193" s="314" t="s">
        <v>786</v>
      </c>
      <c r="F193" s="316" t="s">
        <v>699</v>
      </c>
      <c r="G193" s="318"/>
      <c r="H193" s="318"/>
      <c r="I193" s="318">
        <v>200</v>
      </c>
      <c r="J193" s="318">
        <v>100</v>
      </c>
      <c r="K193" s="385">
        <f t="shared" si="31"/>
        <v>300</v>
      </c>
      <c r="L193" s="318">
        <v>200</v>
      </c>
      <c r="M193" s="318">
        <v>0</v>
      </c>
      <c r="N193" s="318">
        <f t="shared" si="32"/>
        <v>200</v>
      </c>
      <c r="O193" s="318">
        <v>200</v>
      </c>
    </row>
    <row r="194" spans="1:15" hidden="1">
      <c r="A194" s="286" t="s">
        <v>637</v>
      </c>
      <c r="B194" s="286"/>
      <c r="C194" s="314" t="s">
        <v>6</v>
      </c>
      <c r="D194" s="314" t="s">
        <v>215</v>
      </c>
      <c r="E194" s="314" t="s">
        <v>786</v>
      </c>
      <c r="F194" s="316" t="s">
        <v>638</v>
      </c>
      <c r="G194" s="318"/>
      <c r="H194" s="318"/>
      <c r="I194" s="318">
        <f>I195</f>
        <v>0</v>
      </c>
      <c r="J194" s="318">
        <f>J195</f>
        <v>13</v>
      </c>
      <c r="K194" s="385">
        <f>I194+J194</f>
        <v>13</v>
      </c>
      <c r="L194" s="318">
        <f>L195</f>
        <v>0</v>
      </c>
      <c r="M194" s="318">
        <f>M195</f>
        <v>0</v>
      </c>
      <c r="N194" s="318">
        <f t="shared" si="32"/>
        <v>0</v>
      </c>
      <c r="O194" s="318">
        <f>O195</f>
        <v>0</v>
      </c>
    </row>
    <row r="195" spans="1:15" hidden="1">
      <c r="A195" s="286" t="s">
        <v>712</v>
      </c>
      <c r="B195" s="286"/>
      <c r="C195" s="314" t="s">
        <v>6</v>
      </c>
      <c r="D195" s="314" t="s">
        <v>215</v>
      </c>
      <c r="E195" s="314" t="s">
        <v>786</v>
      </c>
      <c r="F195" s="316" t="s">
        <v>701</v>
      </c>
      <c r="G195" s="318"/>
      <c r="H195" s="318"/>
      <c r="I195" s="318">
        <v>0</v>
      </c>
      <c r="J195" s="318">
        <v>13</v>
      </c>
      <c r="K195" s="385">
        <f>I195+J195</f>
        <v>13</v>
      </c>
      <c r="L195" s="318">
        <v>0</v>
      </c>
      <c r="M195" s="318">
        <v>0</v>
      </c>
      <c r="N195" s="318">
        <f t="shared" si="32"/>
        <v>0</v>
      </c>
      <c r="O195" s="318">
        <v>0</v>
      </c>
    </row>
    <row r="196" spans="1:15" hidden="1">
      <c r="A196" s="286" t="s">
        <v>618</v>
      </c>
      <c r="B196" s="286"/>
      <c r="C196" s="314" t="s">
        <v>6</v>
      </c>
      <c r="D196" s="314" t="s">
        <v>215</v>
      </c>
      <c r="E196" s="314" t="s">
        <v>786</v>
      </c>
      <c r="F196" s="316" t="s">
        <v>619</v>
      </c>
      <c r="G196" s="318"/>
      <c r="H196" s="318"/>
      <c r="I196" s="318">
        <f>I197</f>
        <v>0</v>
      </c>
      <c r="J196" s="318">
        <f>J197</f>
        <v>90</v>
      </c>
      <c r="K196" s="385">
        <f t="shared" si="31"/>
        <v>90</v>
      </c>
      <c r="L196" s="318">
        <f>L197</f>
        <v>0</v>
      </c>
      <c r="M196" s="318">
        <f>M197</f>
        <v>0</v>
      </c>
      <c r="N196" s="318">
        <f t="shared" si="32"/>
        <v>0</v>
      </c>
      <c r="O196" s="318">
        <f>O197</f>
        <v>0</v>
      </c>
    </row>
    <row r="197" spans="1:15" hidden="1">
      <c r="A197" s="321" t="s">
        <v>724</v>
      </c>
      <c r="B197" s="286"/>
      <c r="C197" s="314" t="s">
        <v>6</v>
      </c>
      <c r="D197" s="314" t="s">
        <v>215</v>
      </c>
      <c r="E197" s="314" t="s">
        <v>786</v>
      </c>
      <c r="F197" s="316" t="s">
        <v>725</v>
      </c>
      <c r="G197" s="318"/>
      <c r="H197" s="318"/>
      <c r="I197" s="318">
        <f>I198+I199</f>
        <v>0</v>
      </c>
      <c r="J197" s="318">
        <f>J198+J199</f>
        <v>90</v>
      </c>
      <c r="K197" s="385">
        <f t="shared" si="31"/>
        <v>90</v>
      </c>
      <c r="L197" s="318">
        <f>L198+L199</f>
        <v>0</v>
      </c>
      <c r="M197" s="318">
        <f>M198+M199</f>
        <v>0</v>
      </c>
      <c r="N197" s="318">
        <f t="shared" si="32"/>
        <v>0</v>
      </c>
      <c r="O197" s="318">
        <f>O198+O199</f>
        <v>0</v>
      </c>
    </row>
    <row r="198" spans="1:15" hidden="1">
      <c r="A198" s="286" t="s">
        <v>795</v>
      </c>
      <c r="B198" s="286"/>
      <c r="C198" s="314" t="s">
        <v>6</v>
      </c>
      <c r="D198" s="314" t="s">
        <v>215</v>
      </c>
      <c r="E198" s="314" t="s">
        <v>786</v>
      </c>
      <c r="F198" s="316" t="s">
        <v>796</v>
      </c>
      <c r="G198" s="318"/>
      <c r="H198" s="318"/>
      <c r="I198" s="318">
        <v>0</v>
      </c>
      <c r="J198" s="318">
        <v>30</v>
      </c>
      <c r="K198" s="385">
        <f t="shared" si="31"/>
        <v>30</v>
      </c>
      <c r="L198" s="318">
        <v>0</v>
      </c>
      <c r="M198" s="318">
        <v>0</v>
      </c>
      <c r="N198" s="318">
        <f t="shared" si="32"/>
        <v>0</v>
      </c>
      <c r="O198" s="318">
        <v>0</v>
      </c>
    </row>
    <row r="199" spans="1:15" hidden="1">
      <c r="A199" s="321" t="s">
        <v>753</v>
      </c>
      <c r="B199" s="286"/>
      <c r="C199" s="314" t="s">
        <v>6</v>
      </c>
      <c r="D199" s="314" t="s">
        <v>215</v>
      </c>
      <c r="E199" s="314" t="s">
        <v>786</v>
      </c>
      <c r="F199" s="316" t="s">
        <v>752</v>
      </c>
      <c r="G199" s="318"/>
      <c r="H199" s="318"/>
      <c r="I199" s="318">
        <v>0</v>
      </c>
      <c r="J199" s="318">
        <v>60</v>
      </c>
      <c r="K199" s="385">
        <f t="shared" si="31"/>
        <v>60</v>
      </c>
      <c r="L199" s="318">
        <v>0</v>
      </c>
      <c r="M199" s="318">
        <v>0</v>
      </c>
      <c r="N199" s="318">
        <f t="shared" si="32"/>
        <v>0</v>
      </c>
      <c r="O199" s="318">
        <v>0</v>
      </c>
    </row>
    <row r="200" spans="1:15" hidden="1">
      <c r="A200" s="286" t="s">
        <v>626</v>
      </c>
      <c r="B200" s="286"/>
      <c r="C200" s="314" t="s">
        <v>6</v>
      </c>
      <c r="D200" s="314" t="s">
        <v>215</v>
      </c>
      <c r="E200" s="314" t="s">
        <v>787</v>
      </c>
      <c r="F200" s="316"/>
      <c r="G200" s="318"/>
      <c r="H200" s="318"/>
      <c r="I200" s="318"/>
      <c r="J200" s="318"/>
      <c r="K200" s="385"/>
      <c r="L200" s="60"/>
      <c r="M200" s="60"/>
      <c r="N200" s="60"/>
      <c r="O200" s="60"/>
    </row>
    <row r="201" spans="1:15" hidden="1">
      <c r="A201" s="286" t="s">
        <v>616</v>
      </c>
      <c r="B201" s="286"/>
      <c r="C201" s="314" t="s">
        <v>6</v>
      </c>
      <c r="D201" s="314" t="s">
        <v>215</v>
      </c>
      <c r="E201" s="314" t="s">
        <v>787</v>
      </c>
      <c r="F201" s="316" t="s">
        <v>617</v>
      </c>
      <c r="G201" s="318"/>
      <c r="H201" s="318"/>
      <c r="I201" s="318">
        <f>I202</f>
        <v>0</v>
      </c>
      <c r="J201" s="318">
        <f>J202</f>
        <v>5650</v>
      </c>
      <c r="K201" s="385">
        <f>I201+J201</f>
        <v>5650</v>
      </c>
      <c r="L201" s="60">
        <f>L202</f>
        <v>0</v>
      </c>
      <c r="M201" s="60">
        <f>M202</f>
        <v>0</v>
      </c>
      <c r="N201" s="60">
        <f>L201+M201</f>
        <v>0</v>
      </c>
      <c r="O201" s="60">
        <f>O202</f>
        <v>0</v>
      </c>
    </row>
    <row r="202" spans="1:15" ht="31.5" hidden="1">
      <c r="A202" s="286" t="s">
        <v>710</v>
      </c>
      <c r="B202" s="286"/>
      <c r="C202" s="314" t="s">
        <v>6</v>
      </c>
      <c r="D202" s="314" t="s">
        <v>215</v>
      </c>
      <c r="E202" s="314" t="s">
        <v>787</v>
      </c>
      <c r="F202" s="316" t="s">
        <v>698</v>
      </c>
      <c r="G202" s="318"/>
      <c r="H202" s="318"/>
      <c r="I202" s="318">
        <f>I203</f>
        <v>0</v>
      </c>
      <c r="J202" s="318">
        <f>J203</f>
        <v>5650</v>
      </c>
      <c r="K202" s="385">
        <f t="shared" ref="K202:K203" si="33">I202+J202</f>
        <v>5650</v>
      </c>
      <c r="L202" s="60">
        <f>L203</f>
        <v>0</v>
      </c>
      <c r="M202" s="60">
        <f>M203</f>
        <v>0</v>
      </c>
      <c r="N202" s="60">
        <f>L202+M202</f>
        <v>0</v>
      </c>
      <c r="O202" s="60">
        <f>O203</f>
        <v>0</v>
      </c>
    </row>
    <row r="203" spans="1:15" ht="31.5" hidden="1">
      <c r="A203" s="286" t="s">
        <v>711</v>
      </c>
      <c r="B203" s="286"/>
      <c r="C203" s="314" t="s">
        <v>6</v>
      </c>
      <c r="D203" s="314" t="s">
        <v>215</v>
      </c>
      <c r="E203" s="314" t="s">
        <v>787</v>
      </c>
      <c r="F203" s="316" t="s">
        <v>699</v>
      </c>
      <c r="G203" s="318"/>
      <c r="H203" s="318"/>
      <c r="I203" s="318">
        <v>0</v>
      </c>
      <c r="J203" s="318">
        <v>5650</v>
      </c>
      <c r="K203" s="385">
        <f t="shared" si="33"/>
        <v>5650</v>
      </c>
      <c r="L203" s="60">
        <v>0</v>
      </c>
      <c r="M203" s="60">
        <v>0</v>
      </c>
      <c r="N203" s="60">
        <f>L203+M203</f>
        <v>0</v>
      </c>
      <c r="O203" s="60">
        <v>0</v>
      </c>
    </row>
    <row r="204" spans="1:15" hidden="1">
      <c r="A204" s="286" t="s">
        <v>618</v>
      </c>
      <c r="B204" s="286"/>
      <c r="C204" s="314" t="s">
        <v>6</v>
      </c>
      <c r="D204" s="314" t="s">
        <v>215</v>
      </c>
      <c r="E204" s="314" t="s">
        <v>787</v>
      </c>
      <c r="F204" s="316" t="s">
        <v>619</v>
      </c>
      <c r="G204" s="318"/>
      <c r="H204" s="318"/>
      <c r="I204" s="318">
        <f>I205+I207</f>
        <v>0</v>
      </c>
      <c r="J204" s="318">
        <f>J205+J207</f>
        <v>350</v>
      </c>
      <c r="K204" s="385">
        <f>I204+J204</f>
        <v>350</v>
      </c>
      <c r="L204" s="60">
        <v>0</v>
      </c>
      <c r="M204" s="60">
        <f>M205+M207</f>
        <v>0</v>
      </c>
      <c r="N204" s="60"/>
      <c r="O204" s="60">
        <v>0</v>
      </c>
    </row>
    <row r="205" spans="1:15" hidden="1">
      <c r="A205" s="286" t="s">
        <v>627</v>
      </c>
      <c r="B205" s="286"/>
      <c r="C205" s="314" t="s">
        <v>6</v>
      </c>
      <c r="D205" s="314" t="s">
        <v>215</v>
      </c>
      <c r="E205" s="314" t="s">
        <v>787</v>
      </c>
      <c r="F205" s="316" t="s">
        <v>654</v>
      </c>
      <c r="G205" s="318"/>
      <c r="H205" s="318"/>
      <c r="I205" s="318">
        <f>I206</f>
        <v>0</v>
      </c>
      <c r="J205" s="318">
        <f>J206</f>
        <v>50</v>
      </c>
      <c r="K205" s="385">
        <f>I205+J205</f>
        <v>50</v>
      </c>
      <c r="L205" s="60">
        <v>0</v>
      </c>
      <c r="M205" s="60">
        <f>M206</f>
        <v>0</v>
      </c>
      <c r="N205" s="60">
        <f>L205+M205</f>
        <v>0</v>
      </c>
      <c r="O205" s="60">
        <v>0</v>
      </c>
    </row>
    <row r="206" spans="1:15" ht="87" hidden="1" customHeight="1">
      <c r="A206" s="311" t="s">
        <v>713</v>
      </c>
      <c r="B206" s="286"/>
      <c r="C206" s="314" t="s">
        <v>6</v>
      </c>
      <c r="D206" s="314" t="s">
        <v>215</v>
      </c>
      <c r="E206" s="314" t="s">
        <v>787</v>
      </c>
      <c r="F206" s="316" t="s">
        <v>702</v>
      </c>
      <c r="G206" s="318"/>
      <c r="H206" s="318"/>
      <c r="I206" s="318">
        <v>0</v>
      </c>
      <c r="J206" s="318">
        <v>50</v>
      </c>
      <c r="K206" s="385">
        <f t="shared" ref="K206:K208" si="34">I206+J206</f>
        <v>50</v>
      </c>
      <c r="L206" s="60">
        <f>L207</f>
        <v>0</v>
      </c>
      <c r="M206" s="60">
        <v>0</v>
      </c>
      <c r="N206" s="60">
        <f>L206+M206</f>
        <v>0</v>
      </c>
      <c r="O206" s="60">
        <f>O207</f>
        <v>0</v>
      </c>
    </row>
    <row r="207" spans="1:15" hidden="1">
      <c r="A207" s="321" t="s">
        <v>724</v>
      </c>
      <c r="B207" s="286"/>
      <c r="C207" s="314" t="s">
        <v>6</v>
      </c>
      <c r="D207" s="314" t="s">
        <v>215</v>
      </c>
      <c r="E207" s="314" t="s">
        <v>787</v>
      </c>
      <c r="F207" s="316" t="s">
        <v>725</v>
      </c>
      <c r="G207" s="318"/>
      <c r="H207" s="318"/>
      <c r="I207" s="318">
        <f>I208</f>
        <v>0</v>
      </c>
      <c r="J207" s="318">
        <f>J208</f>
        <v>300</v>
      </c>
      <c r="K207" s="385">
        <f t="shared" si="34"/>
        <v>300</v>
      </c>
      <c r="L207" s="60">
        <f>L208</f>
        <v>0</v>
      </c>
      <c r="M207" s="60">
        <f>M208</f>
        <v>0</v>
      </c>
      <c r="N207" s="60">
        <f>L207+M207</f>
        <v>0</v>
      </c>
      <c r="O207" s="60">
        <f>O208</f>
        <v>0</v>
      </c>
    </row>
    <row r="208" spans="1:15" hidden="1">
      <c r="A208" s="321" t="s">
        <v>753</v>
      </c>
      <c r="B208" s="286"/>
      <c r="C208" s="314" t="s">
        <v>6</v>
      </c>
      <c r="D208" s="314" t="s">
        <v>215</v>
      </c>
      <c r="E208" s="314" t="s">
        <v>787</v>
      </c>
      <c r="F208" s="316" t="s">
        <v>752</v>
      </c>
      <c r="G208" s="318"/>
      <c r="H208" s="318"/>
      <c r="I208" s="318">
        <v>0</v>
      </c>
      <c r="J208" s="318">
        <v>300</v>
      </c>
      <c r="K208" s="385">
        <f t="shared" si="34"/>
        <v>300</v>
      </c>
      <c r="L208" s="60">
        <v>0</v>
      </c>
      <c r="M208" s="60">
        <v>0</v>
      </c>
      <c r="N208" s="60">
        <f>L208+M208</f>
        <v>0</v>
      </c>
      <c r="O208" s="60">
        <v>0</v>
      </c>
    </row>
    <row r="209" spans="1:15" hidden="1">
      <c r="A209" s="286" t="s">
        <v>627</v>
      </c>
      <c r="B209" s="286"/>
      <c r="C209" s="314" t="s">
        <v>6</v>
      </c>
      <c r="D209" s="314" t="s">
        <v>215</v>
      </c>
      <c r="E209" s="314" t="s">
        <v>788</v>
      </c>
      <c r="F209" s="316"/>
      <c r="G209" s="318"/>
      <c r="H209" s="318"/>
      <c r="I209" s="318"/>
      <c r="J209" s="318"/>
      <c r="K209" s="385"/>
      <c r="L209" s="60"/>
      <c r="M209" s="60"/>
      <c r="N209" s="60"/>
      <c r="O209" s="60"/>
    </row>
    <row r="210" spans="1:15" hidden="1">
      <c r="A210" s="286" t="s">
        <v>616</v>
      </c>
      <c r="B210" s="286"/>
      <c r="C210" s="314" t="s">
        <v>6</v>
      </c>
      <c r="D210" s="314" t="s">
        <v>215</v>
      </c>
      <c r="E210" s="314" t="s">
        <v>788</v>
      </c>
      <c r="F210" s="316" t="s">
        <v>617</v>
      </c>
      <c r="G210" s="318"/>
      <c r="H210" s="318"/>
      <c r="I210" s="318">
        <f>I211</f>
        <v>0</v>
      </c>
      <c r="J210" s="318">
        <f>J211</f>
        <v>2300</v>
      </c>
      <c r="K210" s="385">
        <f>I210+J210</f>
        <v>2300</v>
      </c>
      <c r="L210" s="60">
        <f>L211</f>
        <v>0</v>
      </c>
      <c r="M210" s="60">
        <f>M211</f>
        <v>0</v>
      </c>
      <c r="N210" s="60">
        <f t="shared" ref="N210:N215" si="35">L210+M210</f>
        <v>0</v>
      </c>
      <c r="O210" s="60">
        <f>O211</f>
        <v>0</v>
      </c>
    </row>
    <row r="211" spans="1:15" ht="31.5" hidden="1">
      <c r="A211" s="286" t="s">
        <v>710</v>
      </c>
      <c r="B211" s="286"/>
      <c r="C211" s="314" t="s">
        <v>6</v>
      </c>
      <c r="D211" s="314" t="s">
        <v>215</v>
      </c>
      <c r="E211" s="314" t="s">
        <v>788</v>
      </c>
      <c r="F211" s="316" t="s">
        <v>698</v>
      </c>
      <c r="G211" s="318"/>
      <c r="H211" s="318"/>
      <c r="I211" s="318">
        <f>I212</f>
        <v>0</v>
      </c>
      <c r="J211" s="318">
        <f>J212</f>
        <v>2300</v>
      </c>
      <c r="K211" s="385">
        <f t="shared" ref="K211:K212" si="36">I211+J211</f>
        <v>2300</v>
      </c>
      <c r="L211" s="60">
        <f>L212</f>
        <v>0</v>
      </c>
      <c r="M211" s="60">
        <f>M212</f>
        <v>0</v>
      </c>
      <c r="N211" s="60">
        <f t="shared" si="35"/>
        <v>0</v>
      </c>
      <c r="O211" s="60">
        <f>O212</f>
        <v>0</v>
      </c>
    </row>
    <row r="212" spans="1:15" ht="31.5" hidden="1">
      <c r="A212" s="286" t="s">
        <v>711</v>
      </c>
      <c r="B212" s="286"/>
      <c r="C212" s="314" t="s">
        <v>6</v>
      </c>
      <c r="D212" s="314" t="s">
        <v>215</v>
      </c>
      <c r="E212" s="314" t="s">
        <v>788</v>
      </c>
      <c r="F212" s="316" t="s">
        <v>699</v>
      </c>
      <c r="G212" s="318"/>
      <c r="H212" s="318"/>
      <c r="I212" s="318">
        <v>0</v>
      </c>
      <c r="J212" s="318">
        <v>2300</v>
      </c>
      <c r="K212" s="385">
        <f t="shared" si="36"/>
        <v>2300</v>
      </c>
      <c r="L212" s="60">
        <v>0</v>
      </c>
      <c r="M212" s="60">
        <v>0</v>
      </c>
      <c r="N212" s="60">
        <f t="shared" si="35"/>
        <v>0</v>
      </c>
      <c r="O212" s="60">
        <v>0</v>
      </c>
    </row>
    <row r="213" spans="1:15" hidden="1">
      <c r="A213" s="286" t="s">
        <v>618</v>
      </c>
      <c r="B213" s="286"/>
      <c r="C213" s="314" t="s">
        <v>6</v>
      </c>
      <c r="D213" s="314" t="s">
        <v>215</v>
      </c>
      <c r="E213" s="314" t="s">
        <v>788</v>
      </c>
      <c r="F213" s="316" t="s">
        <v>619</v>
      </c>
      <c r="G213" s="318"/>
      <c r="H213" s="318"/>
      <c r="I213" s="318">
        <f>I214</f>
        <v>0</v>
      </c>
      <c r="J213" s="318">
        <f>J214</f>
        <v>700</v>
      </c>
      <c r="K213" s="385">
        <f>I213+J213</f>
        <v>700</v>
      </c>
      <c r="L213" s="60">
        <v>0</v>
      </c>
      <c r="M213" s="60">
        <f>M214</f>
        <v>0</v>
      </c>
      <c r="N213" s="60">
        <f t="shared" si="35"/>
        <v>0</v>
      </c>
      <c r="O213" s="60">
        <f>O214</f>
        <v>0</v>
      </c>
    </row>
    <row r="214" spans="1:15" hidden="1">
      <c r="A214" s="286" t="s">
        <v>627</v>
      </c>
      <c r="B214" s="286"/>
      <c r="C214" s="314" t="s">
        <v>6</v>
      </c>
      <c r="D214" s="314" t="s">
        <v>215</v>
      </c>
      <c r="E214" s="314" t="s">
        <v>788</v>
      </c>
      <c r="F214" s="316" t="s">
        <v>654</v>
      </c>
      <c r="G214" s="318"/>
      <c r="H214" s="318"/>
      <c r="I214" s="318">
        <f>I215</f>
        <v>0</v>
      </c>
      <c r="J214" s="318">
        <f>J215</f>
        <v>700</v>
      </c>
      <c r="K214" s="385">
        <f>I214+J214</f>
        <v>700</v>
      </c>
      <c r="L214" s="60">
        <v>0</v>
      </c>
      <c r="M214" s="60">
        <f>M215</f>
        <v>0</v>
      </c>
      <c r="N214" s="60">
        <f t="shared" si="35"/>
        <v>0</v>
      </c>
      <c r="O214" s="60">
        <f>O215</f>
        <v>0</v>
      </c>
    </row>
    <row r="215" spans="1:15" ht="78.75" hidden="1">
      <c r="A215" s="311" t="s">
        <v>713</v>
      </c>
      <c r="B215" s="286"/>
      <c r="C215" s="314" t="s">
        <v>6</v>
      </c>
      <c r="D215" s="314" t="s">
        <v>215</v>
      </c>
      <c r="E215" s="314" t="s">
        <v>788</v>
      </c>
      <c r="F215" s="316" t="s">
        <v>702</v>
      </c>
      <c r="G215" s="318"/>
      <c r="H215" s="318"/>
      <c r="I215" s="318">
        <v>0</v>
      </c>
      <c r="J215" s="318">
        <v>700</v>
      </c>
      <c r="K215" s="385">
        <f>I215+J215</f>
        <v>700</v>
      </c>
      <c r="L215" s="60">
        <v>0</v>
      </c>
      <c r="M215" s="60">
        <v>0</v>
      </c>
      <c r="N215" s="60">
        <f t="shared" si="35"/>
        <v>0</v>
      </c>
      <c r="O215" s="60">
        <v>0</v>
      </c>
    </row>
    <row r="216" spans="1:15" hidden="1">
      <c r="A216" s="311" t="s">
        <v>801</v>
      </c>
      <c r="B216" s="286"/>
      <c r="C216" s="314" t="s">
        <v>6</v>
      </c>
      <c r="D216" s="314" t="s">
        <v>215</v>
      </c>
      <c r="E216" s="314" t="s">
        <v>782</v>
      </c>
      <c r="F216" s="316"/>
      <c r="G216" s="318"/>
      <c r="H216" s="318"/>
      <c r="I216" s="318"/>
      <c r="J216" s="318"/>
      <c r="K216" s="385"/>
      <c r="L216" s="60"/>
      <c r="M216" s="60"/>
      <c r="N216" s="60"/>
      <c r="O216" s="60"/>
    </row>
    <row r="217" spans="1:15" hidden="1">
      <c r="A217" s="321" t="s">
        <v>761</v>
      </c>
      <c r="B217" s="286"/>
      <c r="C217" s="314" t="s">
        <v>6</v>
      </c>
      <c r="D217" s="314" t="s">
        <v>215</v>
      </c>
      <c r="E217" s="314" t="s">
        <v>782</v>
      </c>
      <c r="F217" s="316" t="s">
        <v>657</v>
      </c>
      <c r="G217" s="318"/>
      <c r="H217" s="318"/>
      <c r="I217" s="318">
        <f>I218</f>
        <v>0</v>
      </c>
      <c r="J217" s="318">
        <f>J218</f>
        <v>4500</v>
      </c>
      <c r="K217" s="385">
        <f>I217+J217</f>
        <v>4500</v>
      </c>
      <c r="L217" s="60">
        <f>L218</f>
        <v>0</v>
      </c>
      <c r="M217" s="60">
        <f>M218</f>
        <v>6500</v>
      </c>
      <c r="N217" s="60">
        <f>L217+M217</f>
        <v>6500</v>
      </c>
      <c r="O217" s="60">
        <f>O218</f>
        <v>0</v>
      </c>
    </row>
    <row r="218" spans="1:15" ht="24" hidden="1" customHeight="1">
      <c r="A218" s="321" t="s">
        <v>733</v>
      </c>
      <c r="B218" s="286"/>
      <c r="C218" s="314" t="s">
        <v>6</v>
      </c>
      <c r="D218" s="314" t="s">
        <v>215</v>
      </c>
      <c r="E218" s="314" t="s">
        <v>782</v>
      </c>
      <c r="F218" s="316" t="s">
        <v>731</v>
      </c>
      <c r="G218" s="318"/>
      <c r="H218" s="318"/>
      <c r="I218" s="318">
        <f>I219</f>
        <v>0</v>
      </c>
      <c r="J218" s="318">
        <f>J219</f>
        <v>4500</v>
      </c>
      <c r="K218" s="385">
        <f>I218+J218</f>
        <v>4500</v>
      </c>
      <c r="L218" s="60">
        <f>L219</f>
        <v>0</v>
      </c>
      <c r="M218" s="60">
        <f>M219</f>
        <v>6500</v>
      </c>
      <c r="N218" s="60">
        <f>L218+M218</f>
        <v>6500</v>
      </c>
      <c r="O218" s="60">
        <f>O219</f>
        <v>0</v>
      </c>
    </row>
    <row r="219" spans="1:15" ht="33" hidden="1" customHeight="1">
      <c r="A219" s="321" t="s">
        <v>734</v>
      </c>
      <c r="B219" s="322"/>
      <c r="C219" s="314" t="s">
        <v>6</v>
      </c>
      <c r="D219" s="314" t="s">
        <v>215</v>
      </c>
      <c r="E219" s="314" t="s">
        <v>782</v>
      </c>
      <c r="F219" s="316" t="s">
        <v>732</v>
      </c>
      <c r="G219" s="72"/>
      <c r="H219" s="72"/>
      <c r="I219" s="72">
        <v>0</v>
      </c>
      <c r="J219" s="72">
        <v>4500</v>
      </c>
      <c r="K219" s="385">
        <f>I219+J219</f>
        <v>4500</v>
      </c>
      <c r="L219" s="72">
        <v>0</v>
      </c>
      <c r="M219" s="72">
        <v>6500</v>
      </c>
      <c r="N219" s="72">
        <f>L219+M219</f>
        <v>6500</v>
      </c>
      <c r="O219" s="72">
        <v>0</v>
      </c>
    </row>
    <row r="220" spans="1:15" ht="33" hidden="1" customHeight="1">
      <c r="A220" s="322" t="s">
        <v>680</v>
      </c>
      <c r="B220" s="322"/>
      <c r="C220" s="44" t="s">
        <v>6</v>
      </c>
      <c r="D220" s="44" t="s">
        <v>215</v>
      </c>
      <c r="E220" s="44" t="s">
        <v>631</v>
      </c>
      <c r="F220" s="316"/>
      <c r="G220" s="72"/>
      <c r="H220" s="72"/>
      <c r="I220" s="72"/>
      <c r="J220" s="72"/>
      <c r="K220" s="385"/>
      <c r="L220" s="72"/>
      <c r="M220" s="72"/>
      <c r="N220" s="72"/>
      <c r="O220" s="72"/>
    </row>
    <row r="221" spans="1:15" ht="33" hidden="1" customHeight="1">
      <c r="A221" s="286" t="s">
        <v>629</v>
      </c>
      <c r="B221" s="322"/>
      <c r="C221" s="44" t="s">
        <v>6</v>
      </c>
      <c r="D221" s="44" t="s">
        <v>215</v>
      </c>
      <c r="E221" s="44" t="s">
        <v>631</v>
      </c>
      <c r="F221" s="316" t="s">
        <v>630</v>
      </c>
      <c r="G221" s="72"/>
      <c r="H221" s="72"/>
      <c r="I221" s="72">
        <f>I222</f>
        <v>2088</v>
      </c>
      <c r="J221" s="72">
        <f>J222</f>
        <v>-2088</v>
      </c>
      <c r="K221" s="385">
        <f>I221+J221</f>
        <v>0</v>
      </c>
      <c r="L221" s="72">
        <f>L222</f>
        <v>2088</v>
      </c>
      <c r="M221" s="72">
        <f>M222</f>
        <v>-2088</v>
      </c>
      <c r="N221" s="72">
        <f>L221+M221</f>
        <v>0</v>
      </c>
      <c r="O221" s="72">
        <f>O222</f>
        <v>0</v>
      </c>
    </row>
    <row r="222" spans="1:15" ht="33" hidden="1" customHeight="1">
      <c r="A222" s="286" t="s">
        <v>727</v>
      </c>
      <c r="B222" s="322"/>
      <c r="C222" s="44" t="s">
        <v>6</v>
      </c>
      <c r="D222" s="44" t="s">
        <v>215</v>
      </c>
      <c r="E222" s="44" t="s">
        <v>631</v>
      </c>
      <c r="F222" s="316" t="s">
        <v>728</v>
      </c>
      <c r="G222" s="72"/>
      <c r="H222" s="72"/>
      <c r="I222" s="72">
        <f>I223</f>
        <v>2088</v>
      </c>
      <c r="J222" s="72">
        <f>J223</f>
        <v>-2088</v>
      </c>
      <c r="K222" s="385">
        <f>I222+J222</f>
        <v>0</v>
      </c>
      <c r="L222" s="72">
        <f>L223</f>
        <v>2088</v>
      </c>
      <c r="M222" s="72">
        <f>M223</f>
        <v>-2088</v>
      </c>
      <c r="N222" s="72">
        <f>L222+M222</f>
        <v>0</v>
      </c>
      <c r="O222" s="72">
        <f>O223</f>
        <v>0</v>
      </c>
    </row>
    <row r="223" spans="1:15" ht="33" hidden="1" customHeight="1">
      <c r="A223" s="286" t="s">
        <v>656</v>
      </c>
      <c r="B223" s="322"/>
      <c r="C223" s="44" t="s">
        <v>6</v>
      </c>
      <c r="D223" s="44" t="s">
        <v>215</v>
      </c>
      <c r="E223" s="44" t="s">
        <v>631</v>
      </c>
      <c r="F223" s="316" t="s">
        <v>655</v>
      </c>
      <c r="G223" s="72"/>
      <c r="H223" s="72"/>
      <c r="I223" s="72">
        <v>2088</v>
      </c>
      <c r="J223" s="72">
        <v>-2088</v>
      </c>
      <c r="K223" s="385">
        <f>I223+J223</f>
        <v>0</v>
      </c>
      <c r="L223" s="72">
        <v>2088</v>
      </c>
      <c r="M223" s="72">
        <v>-2088</v>
      </c>
      <c r="N223" s="72">
        <f>L223+M223</f>
        <v>0</v>
      </c>
      <c r="O223" s="72">
        <v>0</v>
      </c>
    </row>
    <row r="224" spans="1:15" hidden="1">
      <c r="A224" s="3" t="s">
        <v>307</v>
      </c>
      <c r="B224" s="3"/>
      <c r="C224" s="314" t="s">
        <v>6</v>
      </c>
      <c r="D224" s="314" t="s">
        <v>215</v>
      </c>
      <c r="E224" s="314" t="s">
        <v>789</v>
      </c>
      <c r="F224" s="316"/>
      <c r="G224" s="60"/>
      <c r="H224" s="60"/>
      <c r="I224" s="60"/>
      <c r="J224" s="60"/>
      <c r="K224" s="389"/>
      <c r="L224" s="60"/>
      <c r="M224" s="60"/>
      <c r="N224" s="60"/>
      <c r="O224" s="60"/>
    </row>
    <row r="225" spans="1:15" hidden="1">
      <c r="A225" s="286" t="s">
        <v>618</v>
      </c>
      <c r="B225" s="286"/>
      <c r="C225" s="314" t="s">
        <v>6</v>
      </c>
      <c r="D225" s="314" t="s">
        <v>215</v>
      </c>
      <c r="E225" s="314" t="s">
        <v>932</v>
      </c>
      <c r="F225" s="316" t="s">
        <v>619</v>
      </c>
      <c r="G225" s="60">
        <v>0</v>
      </c>
      <c r="H225" s="60">
        <v>0</v>
      </c>
      <c r="I225" s="60">
        <v>4450.5</v>
      </c>
      <c r="J225" s="60">
        <v>-4450.5</v>
      </c>
      <c r="K225" s="389">
        <f>I225+J225</f>
        <v>0</v>
      </c>
      <c r="L225" s="60">
        <v>9042</v>
      </c>
      <c r="M225" s="60">
        <v>-3293.6</v>
      </c>
      <c r="N225" s="60">
        <f>L225+M225</f>
        <v>5748.4</v>
      </c>
      <c r="O225" s="60">
        <v>9913.4</v>
      </c>
    </row>
    <row r="226" spans="1:15" ht="31.5">
      <c r="A226" s="286" t="s">
        <v>629</v>
      </c>
      <c r="B226" s="286"/>
      <c r="C226" s="314" t="s">
        <v>6</v>
      </c>
      <c r="D226" s="314" t="s">
        <v>215</v>
      </c>
      <c r="E226" s="314" t="s">
        <v>932</v>
      </c>
      <c r="F226" s="316" t="s">
        <v>630</v>
      </c>
      <c r="G226" s="60"/>
      <c r="H226" s="60"/>
      <c r="I226" s="60">
        <v>45.8</v>
      </c>
      <c r="J226" s="60">
        <v>21.7</v>
      </c>
      <c r="K226" s="389">
        <f>J226/I226</f>
        <v>0.47379912663755458</v>
      </c>
      <c r="L226" s="60"/>
      <c r="M226" s="60"/>
      <c r="N226" s="60"/>
      <c r="O226" s="60"/>
    </row>
    <row r="227" spans="1:15" ht="18.75">
      <c r="A227" s="335" t="s">
        <v>47</v>
      </c>
      <c r="B227" s="335"/>
      <c r="C227" s="336" t="s">
        <v>9</v>
      </c>
      <c r="D227" s="336" t="s">
        <v>213</v>
      </c>
      <c r="E227" s="336"/>
      <c r="F227" s="336"/>
      <c r="G227" s="65" t="e">
        <f>G228+G274+G281+#REF!+#REF!</f>
        <v>#REF!</v>
      </c>
      <c r="H227" s="65" t="e">
        <f>H228+H274+H281+#REF!+#REF!</f>
        <v>#REF!</v>
      </c>
      <c r="I227" s="65">
        <f>I228+I240</f>
        <v>621.29999999999995</v>
      </c>
      <c r="J227" s="65">
        <f>J228+J240</f>
        <v>67.599999999999994</v>
      </c>
      <c r="K227" s="395">
        <f>J227/I227</f>
        <v>0.10880412039272493</v>
      </c>
      <c r="L227" s="65">
        <f>L228+L240</f>
        <v>0</v>
      </c>
      <c r="M227" s="65">
        <f>M228</f>
        <v>147.19999999999999</v>
      </c>
      <c r="N227" s="65">
        <f>L227+M227</f>
        <v>147.19999999999999</v>
      </c>
      <c r="O227" s="65">
        <f>O228+O240</f>
        <v>254.5</v>
      </c>
    </row>
    <row r="228" spans="1:15" ht="31.5">
      <c r="A228" s="21" t="s">
        <v>670</v>
      </c>
      <c r="B228" s="21"/>
      <c r="C228" s="15" t="s">
        <v>9</v>
      </c>
      <c r="D228" s="15" t="s">
        <v>92</v>
      </c>
      <c r="E228" s="15"/>
      <c r="F228" s="15"/>
      <c r="G228" s="317" t="e">
        <f>G231+#REF!</f>
        <v>#REF!</v>
      </c>
      <c r="H228" s="317" t="e">
        <f>H231+#REF!</f>
        <v>#REF!</v>
      </c>
      <c r="I228" s="317">
        <f>I231+I236+I239</f>
        <v>322.3</v>
      </c>
      <c r="J228" s="317">
        <f>J229+J234</f>
        <v>16.600000000000001</v>
      </c>
      <c r="K228" s="383">
        <f>J228/I228</f>
        <v>5.1504809183990072E-2</v>
      </c>
      <c r="L228" s="317">
        <f>L231+L236</f>
        <v>0</v>
      </c>
      <c r="M228" s="317">
        <f>M231+M236</f>
        <v>147.19999999999999</v>
      </c>
      <c r="N228" s="317">
        <f>L228+M228</f>
        <v>147.19999999999999</v>
      </c>
      <c r="O228" s="317">
        <f>O231+O236</f>
        <v>246.5</v>
      </c>
    </row>
    <row r="229" spans="1:15" ht="31.5">
      <c r="A229" s="3" t="s">
        <v>671</v>
      </c>
      <c r="B229" s="3"/>
      <c r="C229" s="314" t="s">
        <v>9</v>
      </c>
      <c r="D229" s="314" t="s">
        <v>92</v>
      </c>
      <c r="E229" s="314" t="s">
        <v>946</v>
      </c>
      <c r="F229" s="316"/>
      <c r="G229" s="60"/>
      <c r="H229" s="60"/>
      <c r="I229" s="60">
        <f>I231</f>
        <v>54.4</v>
      </c>
      <c r="J229" s="60">
        <f>J231</f>
        <v>0</v>
      </c>
      <c r="K229" s="396">
        <f>J229/I229</f>
        <v>0</v>
      </c>
      <c r="L229" s="60">
        <f>L231</f>
        <v>0</v>
      </c>
      <c r="M229" s="60">
        <f>M231</f>
        <v>0</v>
      </c>
      <c r="N229" s="60">
        <f>L229+M229</f>
        <v>0</v>
      </c>
      <c r="O229" s="60">
        <f>O231</f>
        <v>0</v>
      </c>
    </row>
    <row r="230" spans="1:15" ht="31.5" hidden="1">
      <c r="A230" s="87" t="s">
        <v>808</v>
      </c>
      <c r="B230" s="87"/>
      <c r="C230" s="314" t="s">
        <v>9</v>
      </c>
      <c r="D230" s="314" t="s">
        <v>92</v>
      </c>
      <c r="E230" s="314" t="s">
        <v>946</v>
      </c>
      <c r="F230" s="316"/>
      <c r="G230" s="60"/>
      <c r="H230" s="60"/>
      <c r="I230" s="60"/>
      <c r="J230" s="60"/>
      <c r="K230" s="389"/>
      <c r="L230" s="60"/>
      <c r="M230" s="60"/>
      <c r="N230" s="60"/>
      <c r="O230" s="60"/>
    </row>
    <row r="231" spans="1:15">
      <c r="A231" s="321" t="s">
        <v>616</v>
      </c>
      <c r="B231" s="321"/>
      <c r="C231" s="314" t="s">
        <v>9</v>
      </c>
      <c r="D231" s="314" t="s">
        <v>92</v>
      </c>
      <c r="E231" s="314" t="s">
        <v>946</v>
      </c>
      <c r="F231" s="316" t="s">
        <v>617</v>
      </c>
      <c r="G231" s="60">
        <v>200</v>
      </c>
      <c r="H231" s="60">
        <v>0</v>
      </c>
      <c r="I231" s="60">
        <f>I232</f>
        <v>54.4</v>
      </c>
      <c r="J231" s="60">
        <f>J232</f>
        <v>0</v>
      </c>
      <c r="K231" s="389">
        <f>J231/I231</f>
        <v>0</v>
      </c>
      <c r="L231" s="60">
        <f>L232</f>
        <v>0</v>
      </c>
      <c r="M231" s="60">
        <f>M232</f>
        <v>0</v>
      </c>
      <c r="N231" s="60">
        <f>L231+M231</f>
        <v>0</v>
      </c>
      <c r="O231" s="60">
        <v>0</v>
      </c>
    </row>
    <row r="232" spans="1:15" ht="31.5" hidden="1">
      <c r="A232" s="321" t="s">
        <v>710</v>
      </c>
      <c r="B232" s="321"/>
      <c r="C232" s="314" t="s">
        <v>9</v>
      </c>
      <c r="D232" s="314" t="s">
        <v>92</v>
      </c>
      <c r="E232" s="314" t="s">
        <v>946</v>
      </c>
      <c r="F232" s="316" t="s">
        <v>698</v>
      </c>
      <c r="G232" s="60"/>
      <c r="H232" s="60"/>
      <c r="I232" s="60">
        <f>I233</f>
        <v>54.4</v>
      </c>
      <c r="J232" s="60">
        <f>J233</f>
        <v>0</v>
      </c>
      <c r="K232" s="389">
        <f>I232+J232</f>
        <v>54.4</v>
      </c>
      <c r="L232" s="60">
        <f>L233</f>
        <v>0</v>
      </c>
      <c r="M232" s="60">
        <f>M233</f>
        <v>0</v>
      </c>
      <c r="N232" s="60">
        <f>L232+M232</f>
        <v>0</v>
      </c>
      <c r="O232" s="60">
        <v>0</v>
      </c>
    </row>
    <row r="233" spans="1:15" ht="31.5" hidden="1">
      <c r="A233" s="321" t="s">
        <v>711</v>
      </c>
      <c r="B233" s="321"/>
      <c r="C233" s="314" t="s">
        <v>9</v>
      </c>
      <c r="D233" s="314" t="s">
        <v>92</v>
      </c>
      <c r="E233" s="314" t="s">
        <v>946</v>
      </c>
      <c r="F233" s="316" t="s">
        <v>699</v>
      </c>
      <c r="G233" s="60"/>
      <c r="H233" s="60"/>
      <c r="I233" s="60">
        <v>54.4</v>
      </c>
      <c r="J233" s="60">
        <v>0</v>
      </c>
      <c r="K233" s="389">
        <f>I233+J233</f>
        <v>54.4</v>
      </c>
      <c r="L233" s="60">
        <v>0</v>
      </c>
      <c r="M233" s="60">
        <v>0</v>
      </c>
      <c r="N233" s="60">
        <f>L233+M233</f>
        <v>0</v>
      </c>
      <c r="O233" s="60">
        <v>0</v>
      </c>
    </row>
    <row r="234" spans="1:15" ht="47.25">
      <c r="A234" s="321" t="s">
        <v>810</v>
      </c>
      <c r="B234" s="321"/>
      <c r="C234" s="314" t="s">
        <v>9</v>
      </c>
      <c r="D234" s="314" t="s">
        <v>92</v>
      </c>
      <c r="E234" s="314" t="s">
        <v>947</v>
      </c>
      <c r="F234" s="316"/>
      <c r="G234" s="60"/>
      <c r="H234" s="60"/>
      <c r="I234" s="60">
        <f>I236+I239</f>
        <v>267.89999999999998</v>
      </c>
      <c r="J234" s="60">
        <f>J236+J239</f>
        <v>16.600000000000001</v>
      </c>
      <c r="K234" s="389">
        <f>J234/I234</f>
        <v>6.1963419186263545E-2</v>
      </c>
      <c r="L234" s="60">
        <f>L236</f>
        <v>0</v>
      </c>
      <c r="M234" s="60">
        <f>M236</f>
        <v>147.19999999999999</v>
      </c>
      <c r="N234" s="60">
        <f>L234+M234</f>
        <v>147.19999999999999</v>
      </c>
      <c r="O234" s="60">
        <f>O236</f>
        <v>246.5</v>
      </c>
    </row>
    <row r="235" spans="1:15" ht="31.5" hidden="1">
      <c r="A235" s="321" t="s">
        <v>808</v>
      </c>
      <c r="B235" s="321"/>
      <c r="C235" s="314" t="s">
        <v>9</v>
      </c>
      <c r="D235" s="314" t="s">
        <v>92</v>
      </c>
      <c r="E235" s="314" t="s">
        <v>809</v>
      </c>
      <c r="F235" s="316"/>
      <c r="G235" s="60"/>
      <c r="H235" s="60"/>
      <c r="I235" s="60"/>
      <c r="J235" s="60"/>
      <c r="K235" s="389"/>
      <c r="L235" s="60"/>
      <c r="M235" s="60"/>
      <c r="N235" s="60"/>
      <c r="O235" s="60"/>
    </row>
    <row r="236" spans="1:15">
      <c r="A236" s="321" t="s">
        <v>616</v>
      </c>
      <c r="B236" s="321"/>
      <c r="C236" s="314" t="s">
        <v>9</v>
      </c>
      <c r="D236" s="314" t="s">
        <v>92</v>
      </c>
      <c r="E236" s="314" t="s">
        <v>947</v>
      </c>
      <c r="F236" s="316" t="s">
        <v>617</v>
      </c>
      <c r="G236" s="60"/>
      <c r="H236" s="60"/>
      <c r="I236" s="60">
        <v>240.1</v>
      </c>
      <c r="J236" s="60">
        <v>16.600000000000001</v>
      </c>
      <c r="K236" s="389">
        <f>J236/I236</f>
        <v>6.9137859225322784E-2</v>
      </c>
      <c r="L236" s="60">
        <f>L237</f>
        <v>0</v>
      </c>
      <c r="M236" s="60">
        <f>M237</f>
        <v>147.19999999999999</v>
      </c>
      <c r="N236" s="60">
        <f>L236+M236</f>
        <v>147.19999999999999</v>
      </c>
      <c r="O236" s="60">
        <f>O237</f>
        <v>246.5</v>
      </c>
    </row>
    <row r="237" spans="1:15" ht="31.5" hidden="1">
      <c r="A237" s="321" t="s">
        <v>710</v>
      </c>
      <c r="B237" s="321"/>
      <c r="C237" s="314" t="s">
        <v>9</v>
      </c>
      <c r="D237" s="314" t="s">
        <v>92</v>
      </c>
      <c r="E237" s="314" t="s">
        <v>809</v>
      </c>
      <c r="F237" s="316" t="s">
        <v>698</v>
      </c>
      <c r="G237" s="60"/>
      <c r="H237" s="60"/>
      <c r="I237" s="60">
        <f>I238</f>
        <v>0</v>
      </c>
      <c r="J237" s="60">
        <f>J238</f>
        <v>267.89999999999998</v>
      </c>
      <c r="K237" s="389">
        <f>I237+J237</f>
        <v>267.89999999999998</v>
      </c>
      <c r="L237" s="60">
        <f>L238</f>
        <v>0</v>
      </c>
      <c r="M237" s="60">
        <f>M238</f>
        <v>147.19999999999999</v>
      </c>
      <c r="N237" s="60">
        <f>L237+M237</f>
        <v>147.19999999999999</v>
      </c>
      <c r="O237" s="60">
        <f>O238</f>
        <v>246.5</v>
      </c>
    </row>
    <row r="238" spans="1:15" ht="31.5" hidden="1">
      <c r="A238" s="321" t="s">
        <v>711</v>
      </c>
      <c r="B238" s="321"/>
      <c r="C238" s="314" t="s">
        <v>9</v>
      </c>
      <c r="D238" s="314" t="s">
        <v>92</v>
      </c>
      <c r="E238" s="314" t="s">
        <v>809</v>
      </c>
      <c r="F238" s="316" t="s">
        <v>699</v>
      </c>
      <c r="G238" s="60"/>
      <c r="H238" s="60"/>
      <c r="I238" s="60">
        <v>0</v>
      </c>
      <c r="J238" s="60">
        <v>267.89999999999998</v>
      </c>
      <c r="K238" s="389">
        <f>I238+J238</f>
        <v>267.89999999999998</v>
      </c>
      <c r="L238" s="60">
        <v>0</v>
      </c>
      <c r="M238" s="60">
        <v>147.19999999999999</v>
      </c>
      <c r="N238" s="60">
        <f>L238+M238</f>
        <v>147.19999999999999</v>
      </c>
      <c r="O238" s="60">
        <v>246.5</v>
      </c>
    </row>
    <row r="239" spans="1:15" ht="31.5">
      <c r="A239" s="286" t="s">
        <v>629</v>
      </c>
      <c r="B239" s="321"/>
      <c r="C239" s="314" t="s">
        <v>9</v>
      </c>
      <c r="D239" s="314" t="s">
        <v>92</v>
      </c>
      <c r="E239" s="314" t="s">
        <v>947</v>
      </c>
      <c r="F239" s="316" t="s">
        <v>630</v>
      </c>
      <c r="G239" s="60"/>
      <c r="H239" s="60"/>
      <c r="I239" s="60">
        <v>27.8</v>
      </c>
      <c r="J239" s="60">
        <v>0</v>
      </c>
      <c r="K239" s="389">
        <f>J239/I239</f>
        <v>0</v>
      </c>
      <c r="L239" s="60"/>
      <c r="M239" s="60"/>
      <c r="N239" s="60"/>
      <c r="O239" s="60"/>
    </row>
    <row r="240" spans="1:15" ht="31.5">
      <c r="A240" s="21" t="s">
        <v>673</v>
      </c>
      <c r="B240" s="21"/>
      <c r="C240" s="15" t="s">
        <v>9</v>
      </c>
      <c r="D240" s="15" t="s">
        <v>48</v>
      </c>
      <c r="E240" s="15"/>
      <c r="F240" s="15"/>
      <c r="G240" s="317" t="e">
        <f>G243+#REF!</f>
        <v>#REF!</v>
      </c>
      <c r="H240" s="317" t="e">
        <f>H243+#REF!</f>
        <v>#REF!</v>
      </c>
      <c r="I240" s="317">
        <f>I243+I248+I253+I259+I256</f>
        <v>299</v>
      </c>
      <c r="J240" s="317">
        <f>J241+J246+J251+J257</f>
        <v>51</v>
      </c>
      <c r="K240" s="383">
        <f>J240/I240</f>
        <v>0.1705685618729097</v>
      </c>
      <c r="L240" s="317">
        <f>L243+L248+L253+L259</f>
        <v>0</v>
      </c>
      <c r="M240" s="317">
        <f>M243+M248+M253+M259</f>
        <v>8</v>
      </c>
      <c r="N240" s="317">
        <f>L240+M240</f>
        <v>8</v>
      </c>
      <c r="O240" s="317">
        <f>O243+O248+O253+O259</f>
        <v>8</v>
      </c>
    </row>
    <row r="241" spans="1:15" ht="31.5">
      <c r="A241" s="3" t="s">
        <v>672</v>
      </c>
      <c r="B241" s="3"/>
      <c r="C241" s="314" t="s">
        <v>9</v>
      </c>
      <c r="D241" s="314" t="s">
        <v>48</v>
      </c>
      <c r="E241" s="314" t="s">
        <v>948</v>
      </c>
      <c r="F241" s="316"/>
      <c r="G241" s="60"/>
      <c r="H241" s="60"/>
      <c r="I241" s="60">
        <f t="shared" ref="I241:O241" si="37">I243</f>
        <v>65</v>
      </c>
      <c r="J241" s="60">
        <f t="shared" si="37"/>
        <v>0</v>
      </c>
      <c r="K241" s="389">
        <f>J241/I241</f>
        <v>0</v>
      </c>
      <c r="L241" s="60">
        <f t="shared" si="37"/>
        <v>0</v>
      </c>
      <c r="M241" s="60">
        <f t="shared" si="37"/>
        <v>0</v>
      </c>
      <c r="N241" s="60">
        <f t="shared" si="37"/>
        <v>0</v>
      </c>
      <c r="O241" s="60">
        <f t="shared" si="37"/>
        <v>0</v>
      </c>
    </row>
    <row r="242" spans="1:15" ht="31.5" hidden="1">
      <c r="A242" s="87" t="s">
        <v>808</v>
      </c>
      <c r="B242" s="87"/>
      <c r="C242" s="314" t="s">
        <v>9</v>
      </c>
      <c r="D242" s="314" t="s">
        <v>48</v>
      </c>
      <c r="E242" s="314" t="s">
        <v>817</v>
      </c>
      <c r="F242" s="316"/>
      <c r="G242" s="60"/>
      <c r="H242" s="60"/>
      <c r="I242" s="60"/>
      <c r="J242" s="60"/>
      <c r="K242" s="389"/>
      <c r="L242" s="60"/>
      <c r="M242" s="60"/>
      <c r="N242" s="60"/>
      <c r="O242" s="60"/>
    </row>
    <row r="243" spans="1:15">
      <c r="A243" s="321" t="s">
        <v>616</v>
      </c>
      <c r="B243" s="321"/>
      <c r="C243" s="314" t="s">
        <v>9</v>
      </c>
      <c r="D243" s="314" t="s">
        <v>48</v>
      </c>
      <c r="E243" s="314" t="s">
        <v>948</v>
      </c>
      <c r="F243" s="316" t="s">
        <v>617</v>
      </c>
      <c r="G243" s="60">
        <v>200</v>
      </c>
      <c r="H243" s="60">
        <v>0</v>
      </c>
      <c r="I243" s="60">
        <v>65</v>
      </c>
      <c r="J243" s="60">
        <v>0</v>
      </c>
      <c r="K243" s="389">
        <f>J243/I243</f>
        <v>0</v>
      </c>
      <c r="L243" s="60">
        <f>L244</f>
        <v>0</v>
      </c>
      <c r="M243" s="60">
        <f>M244</f>
        <v>0</v>
      </c>
      <c r="N243" s="60">
        <f>L243+M243</f>
        <v>0</v>
      </c>
      <c r="O243" s="60">
        <v>0</v>
      </c>
    </row>
    <row r="244" spans="1:15" ht="31.5" hidden="1">
      <c r="A244" s="321" t="s">
        <v>710</v>
      </c>
      <c r="B244" s="321"/>
      <c r="C244" s="314" t="s">
        <v>9</v>
      </c>
      <c r="D244" s="314" t="s">
        <v>48</v>
      </c>
      <c r="E244" s="314" t="s">
        <v>817</v>
      </c>
      <c r="F244" s="316" t="s">
        <v>698</v>
      </c>
      <c r="G244" s="60"/>
      <c r="H244" s="60"/>
      <c r="I244" s="60">
        <f>I245</f>
        <v>10</v>
      </c>
      <c r="J244" s="60">
        <f>J245</f>
        <v>55</v>
      </c>
      <c r="K244" s="389">
        <f>I244+J244</f>
        <v>65</v>
      </c>
      <c r="L244" s="60">
        <f>L245</f>
        <v>0</v>
      </c>
      <c r="M244" s="60">
        <f>M245</f>
        <v>0</v>
      </c>
      <c r="N244" s="60">
        <f>L244+M244</f>
        <v>0</v>
      </c>
      <c r="O244" s="60">
        <v>0</v>
      </c>
    </row>
    <row r="245" spans="1:15" ht="31.5" hidden="1">
      <c r="A245" s="321" t="s">
        <v>711</v>
      </c>
      <c r="B245" s="321"/>
      <c r="C245" s="314" t="s">
        <v>9</v>
      </c>
      <c r="D245" s="314" t="s">
        <v>48</v>
      </c>
      <c r="E245" s="314" t="s">
        <v>817</v>
      </c>
      <c r="F245" s="316" t="s">
        <v>699</v>
      </c>
      <c r="G245" s="60"/>
      <c r="H245" s="60"/>
      <c r="I245" s="60">
        <v>10</v>
      </c>
      <c r="J245" s="60">
        <v>55</v>
      </c>
      <c r="K245" s="389">
        <f>I245+J245</f>
        <v>65</v>
      </c>
      <c r="L245" s="60">
        <v>0</v>
      </c>
      <c r="M245" s="60">
        <v>0</v>
      </c>
      <c r="N245" s="60">
        <f>L245+M245</f>
        <v>0</v>
      </c>
      <c r="O245" s="60">
        <v>0</v>
      </c>
    </row>
    <row r="246" spans="1:15" ht="31.5" hidden="1">
      <c r="A246" s="357" t="s">
        <v>692</v>
      </c>
      <c r="B246" s="357"/>
      <c r="C246" s="353" t="s">
        <v>9</v>
      </c>
      <c r="D246" s="353" t="s">
        <v>48</v>
      </c>
      <c r="E246" s="353" t="s">
        <v>949</v>
      </c>
      <c r="F246" s="353"/>
      <c r="G246" s="355"/>
      <c r="H246" s="355"/>
      <c r="I246" s="355">
        <f t="shared" ref="I246:O246" si="38">I248</f>
        <v>0</v>
      </c>
      <c r="J246" s="355">
        <f t="shared" si="38"/>
        <v>0</v>
      </c>
      <c r="K246" s="394">
        <f t="shared" si="38"/>
        <v>0</v>
      </c>
      <c r="L246" s="355">
        <f t="shared" si="38"/>
        <v>0</v>
      </c>
      <c r="M246" s="355">
        <f t="shared" si="38"/>
        <v>0</v>
      </c>
      <c r="N246" s="355">
        <f t="shared" si="38"/>
        <v>0</v>
      </c>
      <c r="O246" s="355">
        <f t="shared" si="38"/>
        <v>0</v>
      </c>
    </row>
    <row r="247" spans="1:15" ht="31.5" hidden="1">
      <c r="A247" s="361" t="s">
        <v>808</v>
      </c>
      <c r="B247" s="357"/>
      <c r="C247" s="353" t="s">
        <v>9</v>
      </c>
      <c r="D247" s="353" t="s">
        <v>48</v>
      </c>
      <c r="E247" s="353" t="s">
        <v>949</v>
      </c>
      <c r="F247" s="353"/>
      <c r="G247" s="355"/>
      <c r="H247" s="355"/>
      <c r="I247" s="355"/>
      <c r="J247" s="355"/>
      <c r="K247" s="394"/>
      <c r="L247" s="355"/>
      <c r="M247" s="355"/>
      <c r="N247" s="355"/>
      <c r="O247" s="355"/>
    </row>
    <row r="248" spans="1:15" hidden="1">
      <c r="A248" s="357" t="s">
        <v>616</v>
      </c>
      <c r="B248" s="357"/>
      <c r="C248" s="353" t="s">
        <v>9</v>
      </c>
      <c r="D248" s="353" t="s">
        <v>48</v>
      </c>
      <c r="E248" s="353" t="s">
        <v>949</v>
      </c>
      <c r="F248" s="353" t="s">
        <v>617</v>
      </c>
      <c r="G248" s="355">
        <v>200</v>
      </c>
      <c r="H248" s="355">
        <v>0</v>
      </c>
      <c r="I248" s="355">
        <v>0</v>
      </c>
      <c r="J248" s="355">
        <v>0</v>
      </c>
      <c r="K248" s="394">
        <f>I248+J248</f>
        <v>0</v>
      </c>
      <c r="L248" s="355">
        <f>L249</f>
        <v>0</v>
      </c>
      <c r="M248" s="355">
        <f>M249</f>
        <v>0</v>
      </c>
      <c r="N248" s="355">
        <f>L248+M248</f>
        <v>0</v>
      </c>
      <c r="O248" s="355">
        <v>0</v>
      </c>
    </row>
    <row r="249" spans="1:15" ht="31.5" hidden="1">
      <c r="A249" s="357" t="s">
        <v>710</v>
      </c>
      <c r="B249" s="357"/>
      <c r="C249" s="353" t="s">
        <v>9</v>
      </c>
      <c r="D249" s="353" t="s">
        <v>48</v>
      </c>
      <c r="E249" s="353" t="s">
        <v>818</v>
      </c>
      <c r="F249" s="353" t="s">
        <v>698</v>
      </c>
      <c r="G249" s="355"/>
      <c r="H249" s="355"/>
      <c r="I249" s="355">
        <f>I250</f>
        <v>10</v>
      </c>
      <c r="J249" s="355">
        <f>J250</f>
        <v>-10</v>
      </c>
      <c r="K249" s="394">
        <f>I249+J249</f>
        <v>0</v>
      </c>
      <c r="L249" s="355">
        <f>L250</f>
        <v>0</v>
      </c>
      <c r="M249" s="355">
        <f>M250</f>
        <v>0</v>
      </c>
      <c r="N249" s="355">
        <f>L249+M249</f>
        <v>0</v>
      </c>
      <c r="O249" s="355">
        <v>0</v>
      </c>
    </row>
    <row r="250" spans="1:15" ht="47.25" hidden="1">
      <c r="A250" s="357" t="s">
        <v>714</v>
      </c>
      <c r="B250" s="357"/>
      <c r="C250" s="353" t="s">
        <v>9</v>
      </c>
      <c r="D250" s="353" t="s">
        <v>48</v>
      </c>
      <c r="E250" s="353" t="s">
        <v>818</v>
      </c>
      <c r="F250" s="353" t="s">
        <v>699</v>
      </c>
      <c r="G250" s="355"/>
      <c r="H250" s="355"/>
      <c r="I250" s="355">
        <v>10</v>
      </c>
      <c r="J250" s="355">
        <v>-10</v>
      </c>
      <c r="K250" s="394">
        <f>I250+J250</f>
        <v>0</v>
      </c>
      <c r="L250" s="355">
        <v>0</v>
      </c>
      <c r="M250" s="355">
        <v>0</v>
      </c>
      <c r="N250" s="355">
        <f>L250+M250</f>
        <v>0</v>
      </c>
      <c r="O250" s="355">
        <v>0</v>
      </c>
    </row>
    <row r="251" spans="1:15" ht="31.5">
      <c r="A251" s="346" t="s">
        <v>692</v>
      </c>
      <c r="B251" s="346"/>
      <c r="C251" s="44" t="s">
        <v>9</v>
      </c>
      <c r="D251" s="44" t="s">
        <v>48</v>
      </c>
      <c r="E251" s="44" t="s">
        <v>950</v>
      </c>
      <c r="F251" s="44"/>
      <c r="G251" s="72"/>
      <c r="H251" s="72"/>
      <c r="I251" s="72">
        <f>I253+I256</f>
        <v>226</v>
      </c>
      <c r="J251" s="72">
        <f>J253+J256</f>
        <v>51</v>
      </c>
      <c r="K251" s="389">
        <f>J251/I251</f>
        <v>0.22566371681415928</v>
      </c>
      <c r="L251" s="355">
        <f t="shared" ref="L251:O251" si="39">L253</f>
        <v>0</v>
      </c>
      <c r="M251" s="355">
        <f t="shared" si="39"/>
        <v>0</v>
      </c>
      <c r="N251" s="355">
        <f t="shared" si="39"/>
        <v>0</v>
      </c>
      <c r="O251" s="355">
        <f t="shared" si="39"/>
        <v>0</v>
      </c>
    </row>
    <row r="252" spans="1:15" ht="31.5" hidden="1">
      <c r="A252" s="380" t="s">
        <v>808</v>
      </c>
      <c r="B252" s="346"/>
      <c r="C252" s="44" t="s">
        <v>9</v>
      </c>
      <c r="D252" s="44" t="s">
        <v>48</v>
      </c>
      <c r="E252" s="44" t="s">
        <v>925</v>
      </c>
      <c r="F252" s="44"/>
      <c r="G252" s="72"/>
      <c r="H252" s="72"/>
      <c r="I252" s="72"/>
      <c r="J252" s="72"/>
      <c r="K252" s="389"/>
      <c r="L252" s="355"/>
      <c r="M252" s="355"/>
      <c r="N252" s="355"/>
      <c r="O252" s="355"/>
    </row>
    <row r="253" spans="1:15">
      <c r="A253" s="346" t="s">
        <v>616</v>
      </c>
      <c r="B253" s="346"/>
      <c r="C253" s="44" t="s">
        <v>9</v>
      </c>
      <c r="D253" s="44" t="s">
        <v>48</v>
      </c>
      <c r="E253" s="44" t="s">
        <v>950</v>
      </c>
      <c r="F253" s="44" t="s">
        <v>617</v>
      </c>
      <c r="G253" s="72"/>
      <c r="H253" s="72"/>
      <c r="I253" s="72">
        <v>170</v>
      </c>
      <c r="J253" s="72">
        <v>42</v>
      </c>
      <c r="K253" s="389">
        <f>J253/I253</f>
        <v>0.24705882352941178</v>
      </c>
      <c r="L253" s="355">
        <f>L254</f>
        <v>0</v>
      </c>
      <c r="M253" s="355">
        <f>M254</f>
        <v>0</v>
      </c>
      <c r="N253" s="355">
        <f>L253+M253</f>
        <v>0</v>
      </c>
      <c r="O253" s="355">
        <f>O254</f>
        <v>0</v>
      </c>
    </row>
    <row r="254" spans="1:15" ht="31.5" hidden="1">
      <c r="A254" s="346" t="s">
        <v>710</v>
      </c>
      <c r="B254" s="346"/>
      <c r="C254" s="44" t="s">
        <v>9</v>
      </c>
      <c r="D254" s="44" t="s">
        <v>48</v>
      </c>
      <c r="E254" s="44" t="s">
        <v>925</v>
      </c>
      <c r="F254" s="44" t="s">
        <v>698</v>
      </c>
      <c r="G254" s="72"/>
      <c r="H254" s="72"/>
      <c r="I254" s="72">
        <f>I255</f>
        <v>0</v>
      </c>
      <c r="J254" s="72">
        <f>J255</f>
        <v>226</v>
      </c>
      <c r="K254" s="389">
        <f>I254+J254</f>
        <v>226</v>
      </c>
      <c r="L254" s="355">
        <v>0</v>
      </c>
      <c r="M254" s="355">
        <v>0</v>
      </c>
      <c r="N254" s="355">
        <f>L254+M254</f>
        <v>0</v>
      </c>
      <c r="O254" s="355">
        <f>O255</f>
        <v>0</v>
      </c>
    </row>
    <row r="255" spans="1:15" ht="47.25" hidden="1">
      <c r="A255" s="346" t="s">
        <v>714</v>
      </c>
      <c r="B255" s="346"/>
      <c r="C255" s="44" t="s">
        <v>9</v>
      </c>
      <c r="D255" s="44" t="s">
        <v>48</v>
      </c>
      <c r="E255" s="44" t="s">
        <v>925</v>
      </c>
      <c r="F255" s="44" t="s">
        <v>699</v>
      </c>
      <c r="G255" s="72"/>
      <c r="H255" s="72"/>
      <c r="I255" s="72">
        <v>0</v>
      </c>
      <c r="J255" s="72">
        <v>226</v>
      </c>
      <c r="K255" s="389">
        <f>I255+J255</f>
        <v>226</v>
      </c>
      <c r="L255" s="355">
        <v>0</v>
      </c>
      <c r="M255" s="355">
        <v>0</v>
      </c>
      <c r="N255" s="355">
        <f>L255+M255</f>
        <v>0</v>
      </c>
      <c r="O255" s="355">
        <v>0</v>
      </c>
    </row>
    <row r="256" spans="1:15" ht="31.5">
      <c r="A256" s="347" t="s">
        <v>629</v>
      </c>
      <c r="B256" s="346"/>
      <c r="C256" s="44" t="s">
        <v>9</v>
      </c>
      <c r="D256" s="44" t="s">
        <v>48</v>
      </c>
      <c r="E256" s="44" t="s">
        <v>950</v>
      </c>
      <c r="F256" s="44" t="s">
        <v>630</v>
      </c>
      <c r="G256" s="72"/>
      <c r="H256" s="72"/>
      <c r="I256" s="72">
        <v>56</v>
      </c>
      <c r="J256" s="72">
        <v>9</v>
      </c>
      <c r="K256" s="389">
        <f>J256/I256</f>
        <v>0.16071428571428573</v>
      </c>
      <c r="L256" s="355"/>
      <c r="M256" s="355"/>
      <c r="N256" s="355"/>
      <c r="O256" s="355"/>
    </row>
    <row r="257" spans="1:15" ht="31.5">
      <c r="A257" s="321" t="s">
        <v>820</v>
      </c>
      <c r="B257" s="321"/>
      <c r="C257" s="314" t="s">
        <v>9</v>
      </c>
      <c r="D257" s="314" t="s">
        <v>48</v>
      </c>
      <c r="E257" s="314" t="s">
        <v>951</v>
      </c>
      <c r="F257" s="316"/>
      <c r="G257" s="60"/>
      <c r="H257" s="60"/>
      <c r="I257" s="60">
        <f t="shared" ref="I257:O257" si="40">I259</f>
        <v>8</v>
      </c>
      <c r="J257" s="60">
        <f t="shared" si="40"/>
        <v>0</v>
      </c>
      <c r="K257" s="389">
        <f>J257/I257</f>
        <v>0</v>
      </c>
      <c r="L257" s="60">
        <f t="shared" si="40"/>
        <v>0</v>
      </c>
      <c r="M257" s="60">
        <f t="shared" si="40"/>
        <v>8</v>
      </c>
      <c r="N257" s="60">
        <f t="shared" si="40"/>
        <v>8</v>
      </c>
      <c r="O257" s="60">
        <f t="shared" si="40"/>
        <v>8</v>
      </c>
    </row>
    <row r="258" spans="1:15" ht="31.5" hidden="1">
      <c r="A258" s="321" t="s">
        <v>819</v>
      </c>
      <c r="B258" s="321"/>
      <c r="C258" s="314" t="s">
        <v>9</v>
      </c>
      <c r="D258" s="314" t="s">
        <v>48</v>
      </c>
      <c r="E258" s="314" t="s">
        <v>821</v>
      </c>
      <c r="F258" s="316"/>
      <c r="G258" s="60"/>
      <c r="H258" s="60"/>
      <c r="I258" s="60"/>
      <c r="J258" s="60"/>
      <c r="K258" s="389"/>
      <c r="L258" s="60"/>
      <c r="M258" s="60"/>
      <c r="N258" s="60"/>
      <c r="O258" s="60"/>
    </row>
    <row r="259" spans="1:15">
      <c r="A259" s="321" t="s">
        <v>616</v>
      </c>
      <c r="B259" s="321"/>
      <c r="C259" s="314" t="s">
        <v>9</v>
      </c>
      <c r="D259" s="314" t="s">
        <v>48</v>
      </c>
      <c r="E259" s="314" t="s">
        <v>951</v>
      </c>
      <c r="F259" s="316" t="s">
        <v>617</v>
      </c>
      <c r="G259" s="60"/>
      <c r="H259" s="60"/>
      <c r="I259" s="60">
        <v>8</v>
      </c>
      <c r="J259" s="60">
        <v>0</v>
      </c>
      <c r="K259" s="389">
        <f>J259/I259</f>
        <v>0</v>
      </c>
      <c r="L259" s="60">
        <f>L260</f>
        <v>0</v>
      </c>
      <c r="M259" s="60">
        <f>M260</f>
        <v>8</v>
      </c>
      <c r="N259" s="60">
        <f t="shared" ref="N259:N264" si="41">L259+M259</f>
        <v>8</v>
      </c>
      <c r="O259" s="60">
        <f>O260</f>
        <v>8</v>
      </c>
    </row>
    <row r="260" spans="1:15" ht="31.5" hidden="1">
      <c r="A260" s="321" t="s">
        <v>710</v>
      </c>
      <c r="B260" s="321"/>
      <c r="C260" s="314" t="s">
        <v>9</v>
      </c>
      <c r="D260" s="314" t="s">
        <v>48</v>
      </c>
      <c r="E260" s="314" t="s">
        <v>821</v>
      </c>
      <c r="F260" s="316" t="s">
        <v>698</v>
      </c>
      <c r="G260" s="60"/>
      <c r="H260" s="60"/>
      <c r="I260" s="60">
        <f>I261</f>
        <v>0</v>
      </c>
      <c r="J260" s="60">
        <f>J261</f>
        <v>8</v>
      </c>
      <c r="K260" s="72">
        <f t="shared" ref="K260:K261" si="42">I260+J260</f>
        <v>8</v>
      </c>
      <c r="L260" s="60">
        <f>L261</f>
        <v>0</v>
      </c>
      <c r="M260" s="60">
        <f>M261</f>
        <v>8</v>
      </c>
      <c r="N260" s="60">
        <f t="shared" si="41"/>
        <v>8</v>
      </c>
      <c r="O260" s="60">
        <f>O261</f>
        <v>8</v>
      </c>
    </row>
    <row r="261" spans="1:15" ht="31.5" hidden="1">
      <c r="A261" s="321" t="s">
        <v>711</v>
      </c>
      <c r="B261" s="321"/>
      <c r="C261" s="314" t="s">
        <v>9</v>
      </c>
      <c r="D261" s="314" t="s">
        <v>48</v>
      </c>
      <c r="E261" s="314" t="s">
        <v>821</v>
      </c>
      <c r="F261" s="316" t="s">
        <v>699</v>
      </c>
      <c r="G261" s="60"/>
      <c r="H261" s="60"/>
      <c r="I261" s="60">
        <v>0</v>
      </c>
      <c r="J261" s="60">
        <v>8</v>
      </c>
      <c r="K261" s="72">
        <f t="shared" si="42"/>
        <v>8</v>
      </c>
      <c r="L261" s="60">
        <v>0</v>
      </c>
      <c r="M261" s="60">
        <v>8</v>
      </c>
      <c r="N261" s="60">
        <f t="shared" si="41"/>
        <v>8</v>
      </c>
      <c r="O261" s="60">
        <v>8</v>
      </c>
    </row>
    <row r="262" spans="1:15" ht="18.75">
      <c r="A262" s="335" t="s">
        <v>17</v>
      </c>
      <c r="B262" s="335"/>
      <c r="C262" s="336" t="s">
        <v>36</v>
      </c>
      <c r="D262" s="336" t="s">
        <v>213</v>
      </c>
      <c r="E262" s="336"/>
      <c r="F262" s="336"/>
      <c r="G262" s="65" t="e">
        <f>G263+G279+G295+G306+#REF!</f>
        <v>#REF!</v>
      </c>
      <c r="H262" s="65" t="e">
        <f>H263+H279+H295+H306+#REF!</f>
        <v>#REF!</v>
      </c>
      <c r="I262" s="65">
        <f>I263+I279+I295+I306+I284</f>
        <v>10658</v>
      </c>
      <c r="J262" s="65">
        <f>J263+J279+J295+J306+J284</f>
        <v>3442.2</v>
      </c>
      <c r="K262" s="395">
        <f>J262/I262</f>
        <v>0.32296866203790581</v>
      </c>
      <c r="L262" s="65">
        <f>L263+L279+L284+L295+L306</f>
        <v>6778.3</v>
      </c>
      <c r="M262" s="65">
        <f>M263+M279+M284+M295+M306</f>
        <v>2086.0999999999995</v>
      </c>
      <c r="N262" s="65">
        <f t="shared" si="41"/>
        <v>8864.4</v>
      </c>
      <c r="O262" s="65">
        <f>O263+O279+O284+O295+O306</f>
        <v>8864.4</v>
      </c>
    </row>
    <row r="263" spans="1:15">
      <c r="A263" s="21" t="s">
        <v>18</v>
      </c>
      <c r="B263" s="21"/>
      <c r="C263" s="15" t="s">
        <v>36</v>
      </c>
      <c r="D263" s="15" t="s">
        <v>58</v>
      </c>
      <c r="E263" s="15"/>
      <c r="F263" s="15"/>
      <c r="G263" s="317">
        <f>G266+G269</f>
        <v>300</v>
      </c>
      <c r="H263" s="317">
        <f>H266+H269</f>
        <v>0</v>
      </c>
      <c r="I263" s="317">
        <f>I266+I269+I276</f>
        <v>326</v>
      </c>
      <c r="J263" s="317">
        <f>J266+J269+J276</f>
        <v>0</v>
      </c>
      <c r="K263" s="383">
        <f>J263/I263</f>
        <v>0</v>
      </c>
      <c r="L263" s="317">
        <f>L266+L269+L276</f>
        <v>344</v>
      </c>
      <c r="M263" s="317">
        <f>M266+M269+M272+M276</f>
        <v>0</v>
      </c>
      <c r="N263" s="317">
        <f t="shared" si="41"/>
        <v>344</v>
      </c>
      <c r="O263" s="317">
        <f>O266+O269+O276</f>
        <v>344</v>
      </c>
    </row>
    <row r="264" spans="1:15" ht="47.25">
      <c r="A264" s="3" t="s">
        <v>738</v>
      </c>
      <c r="B264" s="3"/>
      <c r="C264" s="314" t="s">
        <v>36</v>
      </c>
      <c r="D264" s="314" t="s">
        <v>58</v>
      </c>
      <c r="E264" s="314" t="s">
        <v>952</v>
      </c>
      <c r="F264" s="316"/>
      <c r="G264" s="60"/>
      <c r="H264" s="60"/>
      <c r="I264" s="60">
        <f>I266+I269</f>
        <v>300</v>
      </c>
      <c r="J264" s="60">
        <f>J266+J269</f>
        <v>0</v>
      </c>
      <c r="K264" s="384">
        <f>J264/I264</f>
        <v>0</v>
      </c>
      <c r="L264" s="60">
        <f>L266+L269</f>
        <v>300</v>
      </c>
      <c r="M264" s="60">
        <f>M266+M269</f>
        <v>0</v>
      </c>
      <c r="N264" s="60">
        <f t="shared" si="41"/>
        <v>300</v>
      </c>
      <c r="O264" s="60">
        <f>O266+O269</f>
        <v>300</v>
      </c>
    </row>
    <row r="265" spans="1:15" ht="31.5" hidden="1">
      <c r="A265" s="87" t="s">
        <v>825</v>
      </c>
      <c r="B265" s="87"/>
      <c r="C265" s="314" t="s">
        <v>36</v>
      </c>
      <c r="D265" s="314" t="s">
        <v>58</v>
      </c>
      <c r="E265" s="314" t="s">
        <v>822</v>
      </c>
      <c r="F265" s="316"/>
      <c r="G265" s="60"/>
      <c r="H265" s="60"/>
      <c r="I265" s="60"/>
      <c r="J265" s="60"/>
      <c r="K265" s="384"/>
      <c r="L265" s="60"/>
      <c r="M265" s="60"/>
      <c r="N265" s="60"/>
      <c r="O265" s="60"/>
    </row>
    <row r="266" spans="1:15" s="11" customFormat="1">
      <c r="A266" s="321" t="s">
        <v>616</v>
      </c>
      <c r="B266" s="321"/>
      <c r="C266" s="314" t="s">
        <v>36</v>
      </c>
      <c r="D266" s="314" t="s">
        <v>58</v>
      </c>
      <c r="E266" s="314" t="s">
        <v>952</v>
      </c>
      <c r="F266" s="316" t="s">
        <v>617</v>
      </c>
      <c r="G266" s="60">
        <v>200</v>
      </c>
      <c r="H266" s="60">
        <v>0</v>
      </c>
      <c r="I266" s="60">
        <f>I267</f>
        <v>250</v>
      </c>
      <c r="J266" s="60">
        <f>J267</f>
        <v>0</v>
      </c>
      <c r="K266" s="389">
        <f>J266/I266</f>
        <v>0</v>
      </c>
      <c r="L266" s="60">
        <f>L267</f>
        <v>250</v>
      </c>
      <c r="M266" s="60">
        <f>M267</f>
        <v>0</v>
      </c>
      <c r="N266" s="60">
        <f>L266+M266</f>
        <v>250</v>
      </c>
      <c r="O266" s="60">
        <f>O267</f>
        <v>250</v>
      </c>
    </row>
    <row r="267" spans="1:15" s="11" customFormat="1" ht="31.5" hidden="1">
      <c r="A267" s="321" t="s">
        <v>710</v>
      </c>
      <c r="B267" s="321"/>
      <c r="C267" s="314" t="s">
        <v>36</v>
      </c>
      <c r="D267" s="314" t="s">
        <v>58</v>
      </c>
      <c r="E267" s="314" t="s">
        <v>822</v>
      </c>
      <c r="F267" s="316" t="s">
        <v>698</v>
      </c>
      <c r="G267" s="60"/>
      <c r="H267" s="60"/>
      <c r="I267" s="60">
        <f>I268</f>
        <v>250</v>
      </c>
      <c r="J267" s="60">
        <f>J268</f>
        <v>0</v>
      </c>
      <c r="K267" s="389">
        <f>I267+J267</f>
        <v>250</v>
      </c>
      <c r="L267" s="60">
        <f>L268</f>
        <v>250</v>
      </c>
      <c r="M267" s="60">
        <f>M268</f>
        <v>0</v>
      </c>
      <c r="N267" s="60">
        <f>L267+M267</f>
        <v>250</v>
      </c>
      <c r="O267" s="60">
        <f>O268</f>
        <v>250</v>
      </c>
    </row>
    <row r="268" spans="1:15" s="11" customFormat="1" ht="31.5" hidden="1">
      <c r="A268" s="321" t="s">
        <v>711</v>
      </c>
      <c r="B268" s="321"/>
      <c r="C268" s="314" t="s">
        <v>36</v>
      </c>
      <c r="D268" s="314" t="s">
        <v>58</v>
      </c>
      <c r="E268" s="314" t="s">
        <v>822</v>
      </c>
      <c r="F268" s="316" t="s">
        <v>699</v>
      </c>
      <c r="G268" s="60"/>
      <c r="H268" s="60"/>
      <c r="I268" s="60">
        <v>250</v>
      </c>
      <c r="J268" s="60">
        <v>0</v>
      </c>
      <c r="K268" s="389">
        <f>I268+J268</f>
        <v>250</v>
      </c>
      <c r="L268" s="60">
        <v>250</v>
      </c>
      <c r="M268" s="60">
        <v>0</v>
      </c>
      <c r="N268" s="60">
        <f>L268+M268</f>
        <v>250</v>
      </c>
      <c r="O268" s="60">
        <v>250</v>
      </c>
    </row>
    <row r="269" spans="1:15" s="11" customFormat="1">
      <c r="A269" s="286" t="s">
        <v>618</v>
      </c>
      <c r="B269" s="286"/>
      <c r="C269" s="314" t="s">
        <v>36</v>
      </c>
      <c r="D269" s="314" t="s">
        <v>58</v>
      </c>
      <c r="E269" s="314" t="s">
        <v>952</v>
      </c>
      <c r="F269" s="316" t="s">
        <v>619</v>
      </c>
      <c r="G269" s="60">
        <v>100</v>
      </c>
      <c r="H269" s="60">
        <v>0</v>
      </c>
      <c r="I269" s="60">
        <f>I270</f>
        <v>50</v>
      </c>
      <c r="J269" s="60">
        <v>0</v>
      </c>
      <c r="K269" s="389">
        <f>J269/I269</f>
        <v>0</v>
      </c>
      <c r="L269" s="60">
        <f>L270</f>
        <v>50</v>
      </c>
      <c r="M269" s="60">
        <f>M270</f>
        <v>0</v>
      </c>
      <c r="N269" s="60">
        <f>L269+M269</f>
        <v>50</v>
      </c>
      <c r="O269" s="60">
        <f>O270</f>
        <v>50</v>
      </c>
    </row>
    <row r="270" spans="1:15" s="11" customFormat="1" ht="31.5" hidden="1">
      <c r="A270" s="286" t="s">
        <v>715</v>
      </c>
      <c r="B270" s="286"/>
      <c r="C270" s="314" t="s">
        <v>36</v>
      </c>
      <c r="D270" s="314" t="s">
        <v>58</v>
      </c>
      <c r="E270" s="314" t="s">
        <v>822</v>
      </c>
      <c r="F270" s="316" t="s">
        <v>703</v>
      </c>
      <c r="G270" s="60"/>
      <c r="H270" s="60"/>
      <c r="I270" s="60">
        <v>50</v>
      </c>
      <c r="J270" s="60">
        <v>0</v>
      </c>
      <c r="K270" s="389">
        <f>I270+J270</f>
        <v>50</v>
      </c>
      <c r="L270" s="60">
        <v>50</v>
      </c>
      <c r="M270" s="60">
        <v>0</v>
      </c>
      <c r="N270" s="60">
        <f>L270+M270</f>
        <v>50</v>
      </c>
      <c r="O270" s="60">
        <v>50</v>
      </c>
    </row>
    <row r="271" spans="1:15" s="11" customFormat="1" ht="31.5" hidden="1">
      <c r="A271" s="286" t="s">
        <v>824</v>
      </c>
      <c r="B271" s="286"/>
      <c r="C271" s="314" t="s">
        <v>36</v>
      </c>
      <c r="D271" s="314" t="s">
        <v>58</v>
      </c>
      <c r="E271" s="314" t="s">
        <v>823</v>
      </c>
      <c r="F271" s="316"/>
      <c r="G271" s="60"/>
      <c r="H271" s="60"/>
      <c r="I271" s="60"/>
      <c r="J271" s="60"/>
      <c r="K271" s="389"/>
      <c r="L271" s="60"/>
      <c r="M271" s="60"/>
      <c r="N271" s="60"/>
      <c r="O271" s="60"/>
    </row>
    <row r="272" spans="1:15" s="11" customFormat="1" hidden="1">
      <c r="A272" s="286" t="s">
        <v>618</v>
      </c>
      <c r="B272" s="286"/>
      <c r="C272" s="314" t="s">
        <v>36</v>
      </c>
      <c r="D272" s="314" t="s">
        <v>58</v>
      </c>
      <c r="E272" s="314" t="s">
        <v>823</v>
      </c>
      <c r="F272" s="316" t="s">
        <v>619</v>
      </c>
      <c r="G272" s="60"/>
      <c r="H272" s="60"/>
      <c r="I272" s="60">
        <f>I273</f>
        <v>0</v>
      </c>
      <c r="J272" s="60">
        <f>J273</f>
        <v>3000</v>
      </c>
      <c r="K272" s="389">
        <f>I272+J272</f>
        <v>3000</v>
      </c>
      <c r="L272" s="60">
        <f>L273</f>
        <v>0</v>
      </c>
      <c r="M272" s="60">
        <f>M273</f>
        <v>0</v>
      </c>
      <c r="N272" s="60">
        <f>L272+M272</f>
        <v>0</v>
      </c>
      <c r="O272" s="60">
        <f>O273</f>
        <v>0</v>
      </c>
    </row>
    <row r="273" spans="1:15" s="11" customFormat="1" ht="31.5" hidden="1">
      <c r="A273" s="286" t="s">
        <v>715</v>
      </c>
      <c r="B273" s="286"/>
      <c r="C273" s="314" t="s">
        <v>36</v>
      </c>
      <c r="D273" s="314" t="s">
        <v>58</v>
      </c>
      <c r="E273" s="314" t="s">
        <v>823</v>
      </c>
      <c r="F273" s="316" t="s">
        <v>703</v>
      </c>
      <c r="G273" s="60"/>
      <c r="H273" s="60"/>
      <c r="I273" s="60">
        <v>0</v>
      </c>
      <c r="J273" s="60">
        <v>3000</v>
      </c>
      <c r="K273" s="389">
        <f>I273+J273</f>
        <v>3000</v>
      </c>
      <c r="L273" s="60">
        <v>0</v>
      </c>
      <c r="M273" s="60">
        <v>0</v>
      </c>
      <c r="N273" s="60">
        <f>L273+M273</f>
        <v>0</v>
      </c>
      <c r="O273" s="60">
        <v>0</v>
      </c>
    </row>
    <row r="274" spans="1:15" s="11" customFormat="1" ht="47.25">
      <c r="A274" s="322" t="s">
        <v>1047</v>
      </c>
      <c r="B274" s="322"/>
      <c r="C274" s="314" t="s">
        <v>36</v>
      </c>
      <c r="D274" s="314" t="s">
        <v>58</v>
      </c>
      <c r="E274" s="314" t="s">
        <v>953</v>
      </c>
      <c r="F274" s="316"/>
      <c r="G274" s="60"/>
      <c r="H274" s="60"/>
      <c r="I274" s="60">
        <f>I276</f>
        <v>26</v>
      </c>
      <c r="J274" s="60">
        <f>J276</f>
        <v>0</v>
      </c>
      <c r="K274" s="389">
        <f>J274/I274</f>
        <v>0</v>
      </c>
      <c r="L274" s="60">
        <f>L276</f>
        <v>44</v>
      </c>
      <c r="M274" s="60">
        <f>M276</f>
        <v>0</v>
      </c>
      <c r="N274" s="60">
        <f>L274+M274</f>
        <v>44</v>
      </c>
      <c r="O274" s="60">
        <f>O276</f>
        <v>44</v>
      </c>
    </row>
    <row r="275" spans="1:15" s="11" customFormat="1" ht="63" hidden="1">
      <c r="A275" s="322" t="s">
        <v>632</v>
      </c>
      <c r="B275" s="322"/>
      <c r="C275" s="314" t="s">
        <v>36</v>
      </c>
      <c r="D275" s="314" t="s">
        <v>58</v>
      </c>
      <c r="E275" s="314" t="s">
        <v>828</v>
      </c>
      <c r="F275" s="316"/>
      <c r="G275" s="60"/>
      <c r="H275" s="60"/>
      <c r="I275" s="60"/>
      <c r="J275" s="60"/>
      <c r="K275" s="389"/>
      <c r="L275" s="60"/>
      <c r="M275" s="60"/>
      <c r="N275" s="60"/>
      <c r="O275" s="60"/>
    </row>
    <row r="276" spans="1:15" s="11" customFormat="1">
      <c r="A276" s="321" t="s">
        <v>616</v>
      </c>
      <c r="B276" s="286"/>
      <c r="C276" s="314" t="s">
        <v>36</v>
      </c>
      <c r="D276" s="314" t="s">
        <v>58</v>
      </c>
      <c r="E276" s="314" t="s">
        <v>953</v>
      </c>
      <c r="F276" s="316" t="s">
        <v>617</v>
      </c>
      <c r="G276" s="60"/>
      <c r="H276" s="60"/>
      <c r="I276" s="60">
        <f>I277</f>
        <v>26</v>
      </c>
      <c r="J276" s="60">
        <f>J277</f>
        <v>0</v>
      </c>
      <c r="K276" s="389">
        <f>J276/I276</f>
        <v>0</v>
      </c>
      <c r="L276" s="60">
        <f>L277</f>
        <v>44</v>
      </c>
      <c r="M276" s="60">
        <f>M277</f>
        <v>0</v>
      </c>
      <c r="N276" s="60">
        <f>L276+M276</f>
        <v>44</v>
      </c>
      <c r="O276" s="60">
        <f>O277</f>
        <v>44</v>
      </c>
    </row>
    <row r="277" spans="1:15" s="11" customFormat="1" ht="31.5" hidden="1">
      <c r="A277" s="321" t="s">
        <v>710</v>
      </c>
      <c r="B277" s="286"/>
      <c r="C277" s="314" t="s">
        <v>36</v>
      </c>
      <c r="D277" s="314" t="s">
        <v>58</v>
      </c>
      <c r="E277" s="314" t="s">
        <v>828</v>
      </c>
      <c r="F277" s="316" t="s">
        <v>698</v>
      </c>
      <c r="G277" s="60"/>
      <c r="H277" s="60"/>
      <c r="I277" s="60">
        <f>I278</f>
        <v>26</v>
      </c>
      <c r="J277" s="60">
        <f>J278</f>
        <v>0</v>
      </c>
      <c r="K277" s="389">
        <f>J277+I277</f>
        <v>26</v>
      </c>
      <c r="L277" s="60">
        <f>L278</f>
        <v>44</v>
      </c>
      <c r="M277" s="60">
        <f>M278</f>
        <v>0</v>
      </c>
      <c r="N277" s="60">
        <f>L277+M277</f>
        <v>44</v>
      </c>
      <c r="O277" s="60">
        <f>O278</f>
        <v>44</v>
      </c>
    </row>
    <row r="278" spans="1:15" s="11" customFormat="1" ht="31.5" hidden="1">
      <c r="A278" s="321" t="s">
        <v>711</v>
      </c>
      <c r="B278" s="286"/>
      <c r="C278" s="314" t="s">
        <v>36</v>
      </c>
      <c r="D278" s="314" t="s">
        <v>58</v>
      </c>
      <c r="E278" s="314" t="s">
        <v>828</v>
      </c>
      <c r="F278" s="316" t="s">
        <v>699</v>
      </c>
      <c r="G278" s="60"/>
      <c r="H278" s="60"/>
      <c r="I278" s="60">
        <v>26</v>
      </c>
      <c r="J278" s="60">
        <v>0</v>
      </c>
      <c r="K278" s="389">
        <f>J278+I278</f>
        <v>26</v>
      </c>
      <c r="L278" s="60">
        <v>44</v>
      </c>
      <c r="M278" s="60">
        <v>0</v>
      </c>
      <c r="N278" s="60">
        <f>L278+M278</f>
        <v>44</v>
      </c>
      <c r="O278" s="60">
        <v>44</v>
      </c>
    </row>
    <row r="279" spans="1:15">
      <c r="A279" s="21" t="s">
        <v>225</v>
      </c>
      <c r="B279" s="21"/>
      <c r="C279" s="15" t="s">
        <v>36</v>
      </c>
      <c r="D279" s="15" t="s">
        <v>60</v>
      </c>
      <c r="E279" s="15"/>
      <c r="F279" s="15"/>
      <c r="G279" s="317" t="e">
        <f>#REF!</f>
        <v>#REF!</v>
      </c>
      <c r="H279" s="317" t="e">
        <f>#REF!</f>
        <v>#REF!</v>
      </c>
      <c r="I279" s="317">
        <f>I280</f>
        <v>160</v>
      </c>
      <c r="J279" s="317">
        <f>J280</f>
        <v>160</v>
      </c>
      <c r="K279" s="383">
        <f>J279/I279</f>
        <v>1</v>
      </c>
      <c r="L279" s="317">
        <f>L282</f>
        <v>0</v>
      </c>
      <c r="M279" s="317">
        <f>M282</f>
        <v>0</v>
      </c>
      <c r="N279" s="317">
        <f>N282</f>
        <v>0</v>
      </c>
      <c r="O279" s="317">
        <f>O282</f>
        <v>0</v>
      </c>
    </row>
    <row r="280" spans="1:15" ht="31.5">
      <c r="A280" s="24" t="s">
        <v>1024</v>
      </c>
      <c r="B280" s="321"/>
      <c r="C280" s="44" t="s">
        <v>36</v>
      </c>
      <c r="D280" s="44" t="s">
        <v>60</v>
      </c>
      <c r="E280" s="33" t="s">
        <v>938</v>
      </c>
      <c r="F280" s="141"/>
      <c r="G280" s="71"/>
      <c r="H280" s="71"/>
      <c r="I280" s="72">
        <f>I282</f>
        <v>160</v>
      </c>
      <c r="J280" s="72">
        <f>J282</f>
        <v>160</v>
      </c>
      <c r="K280" s="389">
        <f>J280/I280</f>
        <v>1</v>
      </c>
      <c r="L280" s="71"/>
      <c r="M280" s="71"/>
      <c r="N280" s="71"/>
      <c r="O280" s="71"/>
    </row>
    <row r="281" spans="1:15" ht="69.75" hidden="1" customHeight="1">
      <c r="A281" s="80" t="s">
        <v>826</v>
      </c>
      <c r="B281" s="80"/>
      <c r="C281" s="44" t="s">
        <v>36</v>
      </c>
      <c r="D281" s="44" t="s">
        <v>60</v>
      </c>
      <c r="E281" s="33" t="s">
        <v>829</v>
      </c>
      <c r="F281" s="141"/>
      <c r="G281" s="318"/>
      <c r="H281" s="318"/>
      <c r="I281" s="318"/>
      <c r="J281" s="318"/>
      <c r="K281" s="385"/>
      <c r="L281" s="71"/>
      <c r="M281" s="71"/>
      <c r="N281" s="71"/>
      <c r="O281" s="71"/>
    </row>
    <row r="282" spans="1:15">
      <c r="A282" s="286" t="s">
        <v>138</v>
      </c>
      <c r="B282" s="286"/>
      <c r="C282" s="44" t="s">
        <v>36</v>
      </c>
      <c r="D282" s="44" t="s">
        <v>60</v>
      </c>
      <c r="E282" s="33" t="s">
        <v>938</v>
      </c>
      <c r="F282" s="316" t="s">
        <v>28</v>
      </c>
      <c r="G282" s="318"/>
      <c r="H282" s="318"/>
      <c r="I282" s="318">
        <v>160</v>
      </c>
      <c r="J282" s="318">
        <v>160</v>
      </c>
      <c r="K282" s="385">
        <f>J282/I282</f>
        <v>1</v>
      </c>
      <c r="L282" s="72">
        <v>0</v>
      </c>
      <c r="M282" s="72">
        <f>M283</f>
        <v>0</v>
      </c>
      <c r="N282" s="72">
        <f>L282+M282</f>
        <v>0</v>
      </c>
      <c r="O282" s="72">
        <v>0</v>
      </c>
    </row>
    <row r="283" spans="1:15" hidden="1">
      <c r="A283" s="286" t="s">
        <v>716</v>
      </c>
      <c r="B283" s="286"/>
      <c r="C283" s="44" t="s">
        <v>36</v>
      </c>
      <c r="D283" s="44" t="s">
        <v>60</v>
      </c>
      <c r="E283" s="33" t="s">
        <v>829</v>
      </c>
      <c r="F283" s="316" t="s">
        <v>704</v>
      </c>
      <c r="G283" s="318"/>
      <c r="H283" s="318"/>
      <c r="I283" s="318">
        <v>0</v>
      </c>
      <c r="J283" s="318">
        <v>160</v>
      </c>
      <c r="K283" s="385">
        <f>I283+J283</f>
        <v>160</v>
      </c>
      <c r="L283" s="72">
        <v>0</v>
      </c>
      <c r="M283" s="72">
        <v>0</v>
      </c>
      <c r="N283" s="72">
        <f>L283+M283</f>
        <v>0</v>
      </c>
      <c r="O283" s="72">
        <v>0</v>
      </c>
    </row>
    <row r="284" spans="1:15">
      <c r="A284" s="21" t="s">
        <v>308</v>
      </c>
      <c r="B284" s="296"/>
      <c r="C284" s="15" t="s">
        <v>36</v>
      </c>
      <c r="D284" s="15" t="s">
        <v>92</v>
      </c>
      <c r="E284" s="15"/>
      <c r="F284" s="15"/>
      <c r="G284" s="317" t="e">
        <f>#REF!</f>
        <v>#REF!</v>
      </c>
      <c r="H284" s="317" t="e">
        <f>#REF!</f>
        <v>#REF!</v>
      </c>
      <c r="I284" s="317">
        <f>I287+I290+I293</f>
        <v>7261</v>
      </c>
      <c r="J284" s="317">
        <f>J287+J290+J293</f>
        <v>1932.2</v>
      </c>
      <c r="K284" s="383">
        <f>J284/I284</f>
        <v>0.26610659688748106</v>
      </c>
      <c r="L284" s="317">
        <f>L287+L290+L293</f>
        <v>3773.3</v>
      </c>
      <c r="M284" s="317">
        <f>M287+M290</f>
        <v>1836.0999999999995</v>
      </c>
      <c r="N284" s="317">
        <f>L284+M284</f>
        <v>5609.4</v>
      </c>
      <c r="O284" s="317">
        <f>O287+O290+O293</f>
        <v>5609.4</v>
      </c>
    </row>
    <row r="285" spans="1:15" s="320" customFormat="1" ht="47.25">
      <c r="A285" s="24" t="s">
        <v>1025</v>
      </c>
      <c r="B285" s="328"/>
      <c r="C285" s="316" t="s">
        <v>36</v>
      </c>
      <c r="D285" s="316" t="s">
        <v>92</v>
      </c>
      <c r="E285" s="316" t="s">
        <v>954</v>
      </c>
      <c r="F285" s="141"/>
      <c r="G285" s="319"/>
      <c r="H285" s="319"/>
      <c r="I285" s="318">
        <f>I287+I290+I293</f>
        <v>7261</v>
      </c>
      <c r="J285" s="318">
        <f>J287+J290+J293</f>
        <v>1932.2</v>
      </c>
      <c r="K285" s="385">
        <f>J285/I285</f>
        <v>0.26610659688748106</v>
      </c>
      <c r="L285" s="318">
        <f>L287+L290+L293</f>
        <v>3773.3</v>
      </c>
      <c r="M285" s="318">
        <f>M287+M290+M293</f>
        <v>1836.0999999999995</v>
      </c>
      <c r="N285" s="318">
        <f>L285+M285</f>
        <v>5609.4</v>
      </c>
      <c r="O285" s="318">
        <f>O287+O290+O293</f>
        <v>5609.4</v>
      </c>
    </row>
    <row r="286" spans="1:15" s="320" customFormat="1" hidden="1">
      <c r="A286" s="322" t="s">
        <v>827</v>
      </c>
      <c r="B286" s="328"/>
      <c r="C286" s="44" t="s">
        <v>36</v>
      </c>
      <c r="D286" s="44" t="s">
        <v>92</v>
      </c>
      <c r="E286" s="33" t="s">
        <v>955</v>
      </c>
      <c r="F286" s="316"/>
      <c r="G286" s="318"/>
      <c r="H286" s="318"/>
      <c r="I286" s="71"/>
      <c r="J286" s="71"/>
      <c r="K286" s="397"/>
      <c r="L286" s="71"/>
      <c r="M286" s="71"/>
      <c r="N286" s="71"/>
      <c r="O286" s="2"/>
    </row>
    <row r="287" spans="1:15" s="320" customFormat="1">
      <c r="A287" s="321" t="s">
        <v>616</v>
      </c>
      <c r="B287" s="328"/>
      <c r="C287" s="44" t="s">
        <v>36</v>
      </c>
      <c r="D287" s="44" t="s">
        <v>92</v>
      </c>
      <c r="E287" s="33" t="s">
        <v>954</v>
      </c>
      <c r="F287" s="316" t="s">
        <v>617</v>
      </c>
      <c r="G287" s="318"/>
      <c r="H287" s="318"/>
      <c r="I287" s="72">
        <v>3715.9</v>
      </c>
      <c r="J287" s="72">
        <v>159.69999999999999</v>
      </c>
      <c r="K287" s="385">
        <f>J287/I287</f>
        <v>4.2977475174251184E-2</v>
      </c>
      <c r="L287" s="72">
        <f>L288</f>
        <v>0</v>
      </c>
      <c r="M287" s="72">
        <v>5609.4</v>
      </c>
      <c r="N287" s="72">
        <f t="shared" ref="N287:N295" si="43">L287+M287</f>
        <v>5609.4</v>
      </c>
      <c r="O287" s="310">
        <v>5609.4</v>
      </c>
    </row>
    <row r="288" spans="1:15" s="320" customFormat="1" ht="31.5" hidden="1">
      <c r="A288" s="321" t="s">
        <v>710</v>
      </c>
      <c r="B288" s="328"/>
      <c r="C288" s="44" t="s">
        <v>36</v>
      </c>
      <c r="D288" s="44" t="s">
        <v>92</v>
      </c>
      <c r="E288" s="33" t="s">
        <v>830</v>
      </c>
      <c r="F288" s="316" t="s">
        <v>698</v>
      </c>
      <c r="G288" s="318"/>
      <c r="H288" s="318"/>
      <c r="I288" s="72">
        <f>I289</f>
        <v>0</v>
      </c>
      <c r="J288" s="72">
        <f>J289</f>
        <v>2064.3000000000002</v>
      </c>
      <c r="K288" s="385">
        <f t="shared" ref="K288:K294" si="44">I288+J288</f>
        <v>2064.3000000000002</v>
      </c>
      <c r="L288" s="72">
        <f>L289</f>
        <v>0</v>
      </c>
      <c r="M288" s="72">
        <f>M289</f>
        <v>4572.5</v>
      </c>
      <c r="N288" s="72">
        <f t="shared" si="43"/>
        <v>4572.5</v>
      </c>
      <c r="O288" s="310">
        <f>O289</f>
        <v>0</v>
      </c>
    </row>
    <row r="289" spans="1:15" s="320" customFormat="1" ht="31.5" hidden="1">
      <c r="A289" s="321" t="s">
        <v>711</v>
      </c>
      <c r="B289" s="328"/>
      <c r="C289" s="44" t="s">
        <v>36</v>
      </c>
      <c r="D289" s="44" t="s">
        <v>92</v>
      </c>
      <c r="E289" s="33" t="s">
        <v>830</v>
      </c>
      <c r="F289" s="316" t="s">
        <v>699</v>
      </c>
      <c r="G289" s="318"/>
      <c r="H289" s="318"/>
      <c r="I289" s="72">
        <v>0</v>
      </c>
      <c r="J289" s="72">
        <f>800+1264.3</f>
        <v>2064.3000000000002</v>
      </c>
      <c r="K289" s="385">
        <f t="shared" si="44"/>
        <v>2064.3000000000002</v>
      </c>
      <c r="L289" s="72">
        <v>0</v>
      </c>
      <c r="M289" s="72">
        <f>3773.3+799.2</f>
        <v>4572.5</v>
      </c>
      <c r="N289" s="72">
        <f t="shared" si="43"/>
        <v>4572.5</v>
      </c>
      <c r="O289" s="310">
        <v>0</v>
      </c>
    </row>
    <row r="290" spans="1:15" s="320" customFormat="1" hidden="1">
      <c r="A290" s="357" t="s">
        <v>761</v>
      </c>
      <c r="B290" s="358"/>
      <c r="C290" s="353" t="s">
        <v>36</v>
      </c>
      <c r="D290" s="353" t="s">
        <v>92</v>
      </c>
      <c r="E290" s="353" t="s">
        <v>954</v>
      </c>
      <c r="F290" s="353" t="s">
        <v>657</v>
      </c>
      <c r="G290" s="355"/>
      <c r="H290" s="355"/>
      <c r="I290" s="355">
        <v>0</v>
      </c>
      <c r="J290" s="359">
        <v>0</v>
      </c>
      <c r="K290" s="398">
        <f t="shared" si="44"/>
        <v>0</v>
      </c>
      <c r="L290" s="355">
        <f>L291</f>
        <v>3773.3</v>
      </c>
      <c r="M290" s="355">
        <f>M292</f>
        <v>-3773.3</v>
      </c>
      <c r="N290" s="355">
        <f t="shared" si="43"/>
        <v>0</v>
      </c>
      <c r="O290" s="355">
        <f>O291</f>
        <v>0</v>
      </c>
    </row>
    <row r="291" spans="1:15" s="320" customFormat="1" ht="31.5" hidden="1">
      <c r="A291" s="357" t="s">
        <v>733</v>
      </c>
      <c r="B291" s="358"/>
      <c r="C291" s="353" t="s">
        <v>36</v>
      </c>
      <c r="D291" s="353" t="s">
        <v>92</v>
      </c>
      <c r="E291" s="353" t="s">
        <v>830</v>
      </c>
      <c r="F291" s="353" t="s">
        <v>731</v>
      </c>
      <c r="G291" s="355"/>
      <c r="H291" s="355"/>
      <c r="I291" s="355">
        <f>I292</f>
        <v>4631.1000000000004</v>
      </c>
      <c r="J291" s="359">
        <f>J292</f>
        <v>-4631.1000000000004</v>
      </c>
      <c r="K291" s="398">
        <f t="shared" si="44"/>
        <v>0</v>
      </c>
      <c r="L291" s="355">
        <f>L292</f>
        <v>3773.3</v>
      </c>
      <c r="M291" s="355">
        <f>M292</f>
        <v>-3773.3</v>
      </c>
      <c r="N291" s="355">
        <f t="shared" si="43"/>
        <v>0</v>
      </c>
      <c r="O291" s="360">
        <f>O292</f>
        <v>0</v>
      </c>
    </row>
    <row r="292" spans="1:15" s="320" customFormat="1" ht="47.25" hidden="1">
      <c r="A292" s="357" t="s">
        <v>734</v>
      </c>
      <c r="B292" s="358"/>
      <c r="C292" s="353" t="s">
        <v>36</v>
      </c>
      <c r="D292" s="353" t="s">
        <v>92</v>
      </c>
      <c r="E292" s="353" t="s">
        <v>830</v>
      </c>
      <c r="F292" s="353" t="s">
        <v>732</v>
      </c>
      <c r="G292" s="355"/>
      <c r="H292" s="355"/>
      <c r="I292" s="355">
        <v>4631.1000000000004</v>
      </c>
      <c r="J292" s="359">
        <v>-4631.1000000000004</v>
      </c>
      <c r="K292" s="398">
        <f t="shared" si="44"/>
        <v>0</v>
      </c>
      <c r="L292" s="355">
        <v>3773.3</v>
      </c>
      <c r="M292" s="355">
        <v>-3773.3</v>
      </c>
      <c r="N292" s="355">
        <f t="shared" si="43"/>
        <v>0</v>
      </c>
      <c r="O292" s="360">
        <v>0</v>
      </c>
    </row>
    <row r="293" spans="1:15" s="320" customFormat="1" ht="25.5" customHeight="1">
      <c r="A293" s="286" t="s">
        <v>735</v>
      </c>
      <c r="B293" s="328"/>
      <c r="C293" s="44" t="s">
        <v>36</v>
      </c>
      <c r="D293" s="44" t="s">
        <v>92</v>
      </c>
      <c r="E293" s="33" t="s">
        <v>954</v>
      </c>
      <c r="F293" s="316" t="s">
        <v>28</v>
      </c>
      <c r="G293" s="318"/>
      <c r="H293" s="318"/>
      <c r="I293" s="60">
        <v>3545.1</v>
      </c>
      <c r="J293" s="297">
        <v>1772.5</v>
      </c>
      <c r="K293" s="399">
        <f>J293/I293</f>
        <v>0.49998589602549998</v>
      </c>
      <c r="L293" s="72">
        <f>L294</f>
        <v>0</v>
      </c>
      <c r="M293" s="72">
        <f>M294</f>
        <v>0</v>
      </c>
      <c r="N293" s="72">
        <f t="shared" si="43"/>
        <v>0</v>
      </c>
      <c r="O293" s="310">
        <f>O294</f>
        <v>0</v>
      </c>
    </row>
    <row r="294" spans="1:15" s="320" customFormat="1" ht="31.5" hidden="1">
      <c r="A294" s="321" t="s">
        <v>736</v>
      </c>
      <c r="B294" s="328"/>
      <c r="C294" s="44" t="s">
        <v>36</v>
      </c>
      <c r="D294" s="44" t="s">
        <v>92</v>
      </c>
      <c r="E294" s="33" t="s">
        <v>830</v>
      </c>
      <c r="F294" s="316" t="s">
        <v>704</v>
      </c>
      <c r="G294" s="318"/>
      <c r="H294" s="318"/>
      <c r="I294" s="60">
        <v>0</v>
      </c>
      <c r="J294" s="297">
        <v>3545.1</v>
      </c>
      <c r="K294" s="399">
        <f t="shared" si="44"/>
        <v>3545.1</v>
      </c>
      <c r="L294" s="72">
        <v>0</v>
      </c>
      <c r="M294" s="72">
        <v>0</v>
      </c>
      <c r="N294" s="72">
        <f t="shared" si="43"/>
        <v>0</v>
      </c>
      <c r="O294" s="310">
        <v>0</v>
      </c>
    </row>
    <row r="295" spans="1:15">
      <c r="A295" s="21" t="s">
        <v>151</v>
      </c>
      <c r="B295" s="21"/>
      <c r="C295" s="15" t="s">
        <v>36</v>
      </c>
      <c r="D295" s="15" t="s">
        <v>119</v>
      </c>
      <c r="E295" s="15"/>
      <c r="F295" s="15"/>
      <c r="G295" s="317">
        <f>G298+G300</f>
        <v>3171.3</v>
      </c>
      <c r="H295" s="317">
        <f>H298+H300</f>
        <v>0</v>
      </c>
      <c r="I295" s="317">
        <f>I298+I303</f>
        <v>2661</v>
      </c>
      <c r="J295" s="317">
        <f>J298+J303</f>
        <v>1350</v>
      </c>
      <c r="K295" s="383">
        <f>J295/I295</f>
        <v>0.50732807215332587</v>
      </c>
      <c r="L295" s="317">
        <f>L298+L303</f>
        <v>2661</v>
      </c>
      <c r="M295" s="317">
        <f>M298+M303</f>
        <v>0</v>
      </c>
      <c r="N295" s="317">
        <f t="shared" si="43"/>
        <v>2661</v>
      </c>
      <c r="O295" s="317">
        <f>O298+O303</f>
        <v>2661</v>
      </c>
    </row>
    <row r="296" spans="1:15" ht="31.5" hidden="1">
      <c r="A296" s="321" t="s">
        <v>933</v>
      </c>
      <c r="B296" s="321"/>
      <c r="C296" s="316" t="s">
        <v>36</v>
      </c>
      <c r="D296" s="316" t="s">
        <v>119</v>
      </c>
      <c r="E296" s="316" t="s">
        <v>932</v>
      </c>
      <c r="F296" s="316"/>
      <c r="G296" s="318"/>
      <c r="H296" s="318"/>
      <c r="I296" s="318">
        <f>I297</f>
        <v>0</v>
      </c>
      <c r="J296" s="318">
        <f>J297</f>
        <v>0</v>
      </c>
      <c r="K296" s="385">
        <f>I296+J296</f>
        <v>0</v>
      </c>
      <c r="L296" s="72">
        <f>L297</f>
        <v>2661</v>
      </c>
      <c r="M296" s="72">
        <f>M297</f>
        <v>-2661</v>
      </c>
      <c r="N296" s="72">
        <f t="shared" ref="N296:N301" si="45">L296+M296</f>
        <v>0</v>
      </c>
      <c r="O296" s="318">
        <f>O297</f>
        <v>0</v>
      </c>
    </row>
    <row r="297" spans="1:15" hidden="1">
      <c r="A297" s="3" t="s">
        <v>683</v>
      </c>
      <c r="B297" s="3"/>
      <c r="C297" s="316" t="s">
        <v>36</v>
      </c>
      <c r="D297" s="316" t="s">
        <v>119</v>
      </c>
      <c r="E297" s="316" t="s">
        <v>956</v>
      </c>
      <c r="F297" s="316"/>
      <c r="G297" s="318"/>
      <c r="H297" s="318"/>
      <c r="I297" s="318">
        <f>I298</f>
        <v>0</v>
      </c>
      <c r="J297" s="318">
        <f>J298</f>
        <v>0</v>
      </c>
      <c r="K297" s="385">
        <f>I297+J297</f>
        <v>0</v>
      </c>
      <c r="L297" s="318">
        <f>L298</f>
        <v>2661</v>
      </c>
      <c r="M297" s="318">
        <f>M298</f>
        <v>-2661</v>
      </c>
      <c r="N297" s="318">
        <f t="shared" si="45"/>
        <v>0</v>
      </c>
      <c r="O297" s="318">
        <f>O298</f>
        <v>0</v>
      </c>
    </row>
    <row r="298" spans="1:15" ht="31.5" hidden="1">
      <c r="A298" s="286" t="s">
        <v>629</v>
      </c>
      <c r="B298" s="286"/>
      <c r="C298" s="316" t="s">
        <v>36</v>
      </c>
      <c r="D298" s="316" t="s">
        <v>119</v>
      </c>
      <c r="E298" s="316" t="s">
        <v>956</v>
      </c>
      <c r="F298" s="316" t="s">
        <v>630</v>
      </c>
      <c r="G298" s="104">
        <v>3141.3</v>
      </c>
      <c r="H298" s="104">
        <v>0</v>
      </c>
      <c r="I298" s="104">
        <v>0</v>
      </c>
      <c r="J298" s="104">
        <v>0</v>
      </c>
      <c r="K298" s="400">
        <f>I298+J298</f>
        <v>0</v>
      </c>
      <c r="L298" s="318">
        <v>2661</v>
      </c>
      <c r="M298" s="318">
        <f>M299</f>
        <v>-2661</v>
      </c>
      <c r="N298" s="318">
        <f t="shared" si="45"/>
        <v>0</v>
      </c>
      <c r="O298" s="318">
        <f>O299</f>
        <v>0</v>
      </c>
    </row>
    <row r="299" spans="1:15" hidden="1">
      <c r="A299" s="286" t="s">
        <v>727</v>
      </c>
      <c r="B299" s="286"/>
      <c r="C299" s="316" t="s">
        <v>36</v>
      </c>
      <c r="D299" s="316" t="s">
        <v>119</v>
      </c>
      <c r="E299" s="316" t="s">
        <v>831</v>
      </c>
      <c r="F299" s="316" t="s">
        <v>728</v>
      </c>
      <c r="G299" s="104"/>
      <c r="H299" s="104"/>
      <c r="I299" s="104">
        <f>I300</f>
        <v>2661</v>
      </c>
      <c r="J299" s="104">
        <f>J300</f>
        <v>-2661</v>
      </c>
      <c r="K299" s="400">
        <f>K300</f>
        <v>0</v>
      </c>
      <c r="L299" s="318">
        <f>L300</f>
        <v>2661</v>
      </c>
      <c r="M299" s="318">
        <f>M300</f>
        <v>-2661</v>
      </c>
      <c r="N299" s="318">
        <f t="shared" si="45"/>
        <v>0</v>
      </c>
      <c r="O299" s="318">
        <f>O300</f>
        <v>0</v>
      </c>
    </row>
    <row r="300" spans="1:15" ht="47.25" hidden="1">
      <c r="A300" s="3" t="s">
        <v>656</v>
      </c>
      <c r="B300" s="3"/>
      <c r="C300" s="316" t="s">
        <v>36</v>
      </c>
      <c r="D300" s="316" t="s">
        <v>119</v>
      </c>
      <c r="E300" s="316" t="s">
        <v>831</v>
      </c>
      <c r="F300" s="316" t="s">
        <v>655</v>
      </c>
      <c r="G300" s="104">
        <v>30</v>
      </c>
      <c r="H300" s="104">
        <v>0</v>
      </c>
      <c r="I300" s="104">
        <v>2661</v>
      </c>
      <c r="J300" s="104">
        <v>-2661</v>
      </c>
      <c r="K300" s="400">
        <f>K298</f>
        <v>0</v>
      </c>
      <c r="L300" s="104">
        <f>L298</f>
        <v>2661</v>
      </c>
      <c r="M300" s="104">
        <v>-2661</v>
      </c>
      <c r="N300" s="104">
        <f t="shared" si="45"/>
        <v>0</v>
      </c>
      <c r="O300" s="104">
        <v>0</v>
      </c>
    </row>
    <row r="301" spans="1:15" ht="47.25">
      <c r="A301" s="3" t="s">
        <v>928</v>
      </c>
      <c r="B301" s="3"/>
      <c r="C301" s="316" t="s">
        <v>36</v>
      </c>
      <c r="D301" s="316" t="s">
        <v>119</v>
      </c>
      <c r="E301" s="316" t="s">
        <v>957</v>
      </c>
      <c r="F301" s="316"/>
      <c r="G301" s="104"/>
      <c r="H301" s="104"/>
      <c r="I301" s="104">
        <f>I303</f>
        <v>2661</v>
      </c>
      <c r="J301" s="104">
        <f>J303</f>
        <v>1350</v>
      </c>
      <c r="K301" s="400">
        <f>J301/I301</f>
        <v>0.50732807215332587</v>
      </c>
      <c r="L301" s="104">
        <f>L303</f>
        <v>0</v>
      </c>
      <c r="M301" s="104">
        <f>M303</f>
        <v>2661</v>
      </c>
      <c r="N301" s="104">
        <f t="shared" si="45"/>
        <v>2661</v>
      </c>
      <c r="O301" s="104">
        <f>O303</f>
        <v>2661</v>
      </c>
    </row>
    <row r="302" spans="1:15" hidden="1">
      <c r="A302" s="3" t="s">
        <v>683</v>
      </c>
      <c r="B302" s="3"/>
      <c r="C302" s="316" t="s">
        <v>36</v>
      </c>
      <c r="D302" s="316" t="s">
        <v>119</v>
      </c>
      <c r="E302" s="316" t="s">
        <v>927</v>
      </c>
      <c r="F302" s="316"/>
      <c r="G302" s="104"/>
      <c r="H302" s="104"/>
      <c r="I302" s="104"/>
      <c r="J302" s="104"/>
      <c r="K302" s="400"/>
      <c r="L302" s="104"/>
      <c r="M302" s="104"/>
      <c r="N302" s="104"/>
      <c r="O302" s="104"/>
    </row>
    <row r="303" spans="1:15" ht="31.5">
      <c r="A303" s="286" t="s">
        <v>629</v>
      </c>
      <c r="B303" s="3"/>
      <c r="C303" s="316" t="s">
        <v>36</v>
      </c>
      <c r="D303" s="316" t="s">
        <v>119</v>
      </c>
      <c r="E303" s="316" t="s">
        <v>958</v>
      </c>
      <c r="F303" s="316" t="s">
        <v>630</v>
      </c>
      <c r="G303" s="104"/>
      <c r="H303" s="104"/>
      <c r="I303" s="104">
        <v>2661</v>
      </c>
      <c r="J303" s="104">
        <v>1350</v>
      </c>
      <c r="K303" s="400">
        <f>J303/I303</f>
        <v>0.50732807215332587</v>
      </c>
      <c r="L303" s="104">
        <f>L304</f>
        <v>0</v>
      </c>
      <c r="M303" s="104">
        <f>M304</f>
        <v>2661</v>
      </c>
      <c r="N303" s="104">
        <f>L303+M303</f>
        <v>2661</v>
      </c>
      <c r="O303" s="104">
        <f>O304</f>
        <v>2661</v>
      </c>
    </row>
    <row r="304" spans="1:15" ht="15.75" hidden="1" customHeight="1">
      <c r="A304" s="286" t="s">
        <v>727</v>
      </c>
      <c r="B304" s="3"/>
      <c r="C304" s="316" t="s">
        <v>36</v>
      </c>
      <c r="D304" s="316" t="s">
        <v>119</v>
      </c>
      <c r="E304" s="316" t="s">
        <v>927</v>
      </c>
      <c r="F304" s="316" t="s">
        <v>728</v>
      </c>
      <c r="G304" s="104"/>
      <c r="H304" s="104"/>
      <c r="I304" s="104">
        <f>I305</f>
        <v>0</v>
      </c>
      <c r="J304" s="104">
        <f>J305</f>
        <v>2661</v>
      </c>
      <c r="K304" s="400">
        <f>I304+J304</f>
        <v>2661</v>
      </c>
      <c r="L304" s="104">
        <f>L305</f>
        <v>0</v>
      </c>
      <c r="M304" s="104">
        <f>M305</f>
        <v>2661</v>
      </c>
      <c r="N304" s="104">
        <f>L304+M304</f>
        <v>2661</v>
      </c>
      <c r="O304" s="104">
        <f>O305</f>
        <v>2661</v>
      </c>
    </row>
    <row r="305" spans="1:15" ht="47.25" hidden="1" customHeight="1">
      <c r="A305" s="3" t="s">
        <v>656</v>
      </c>
      <c r="B305" s="3"/>
      <c r="C305" s="316" t="s">
        <v>36</v>
      </c>
      <c r="D305" s="316" t="s">
        <v>119</v>
      </c>
      <c r="E305" s="316" t="s">
        <v>927</v>
      </c>
      <c r="F305" s="316" t="s">
        <v>655</v>
      </c>
      <c r="G305" s="104"/>
      <c r="H305" s="104"/>
      <c r="I305" s="104">
        <v>0</v>
      </c>
      <c r="J305" s="104">
        <v>2661</v>
      </c>
      <c r="K305" s="400">
        <f>I305+J305</f>
        <v>2661</v>
      </c>
      <c r="L305" s="104">
        <v>0</v>
      </c>
      <c r="M305" s="104">
        <v>2661</v>
      </c>
      <c r="N305" s="104">
        <f>L305+M305</f>
        <v>2661</v>
      </c>
      <c r="O305" s="104">
        <v>2661</v>
      </c>
    </row>
    <row r="306" spans="1:15">
      <c r="A306" s="21" t="s">
        <v>21</v>
      </c>
      <c r="B306" s="21"/>
      <c r="C306" s="15" t="s">
        <v>36</v>
      </c>
      <c r="D306" s="15" t="s">
        <v>43</v>
      </c>
      <c r="E306" s="15"/>
      <c r="F306" s="15"/>
      <c r="G306" s="317" t="e">
        <f>#REF!+#REF!</f>
        <v>#REF!</v>
      </c>
      <c r="H306" s="317" t="e">
        <f>#REF!+#REF!</f>
        <v>#REF!</v>
      </c>
      <c r="I306" s="317">
        <f>I309+I312</f>
        <v>250</v>
      </c>
      <c r="J306" s="317">
        <f>J309+J312</f>
        <v>0</v>
      </c>
      <c r="K306" s="383">
        <f>J306/I306</f>
        <v>0</v>
      </c>
      <c r="L306" s="317">
        <f>L309+L312</f>
        <v>0</v>
      </c>
      <c r="M306" s="317">
        <f>M309+M312</f>
        <v>250</v>
      </c>
      <c r="N306" s="317">
        <f>L306+M306</f>
        <v>250</v>
      </c>
      <c r="O306" s="317">
        <f>O309+O312</f>
        <v>250</v>
      </c>
    </row>
    <row r="307" spans="1:15" ht="47.25">
      <c r="A307" s="3" t="s">
        <v>834</v>
      </c>
      <c r="B307" s="3"/>
      <c r="C307" s="316" t="s">
        <v>36</v>
      </c>
      <c r="D307" s="316" t="s">
        <v>43</v>
      </c>
      <c r="E307" s="316" t="s">
        <v>959</v>
      </c>
      <c r="F307" s="316"/>
      <c r="G307" s="71"/>
      <c r="H307" s="71"/>
      <c r="I307" s="72">
        <f>I309+I312</f>
        <v>250</v>
      </c>
      <c r="J307" s="72">
        <f>J309+J312</f>
        <v>0</v>
      </c>
      <c r="K307" s="389">
        <f>J307/I307</f>
        <v>0</v>
      </c>
      <c r="L307" s="72">
        <f>L309+L312</f>
        <v>0</v>
      </c>
      <c r="M307" s="72">
        <f>M309+M312</f>
        <v>250</v>
      </c>
      <c r="N307" s="72">
        <f>L307+M307</f>
        <v>250</v>
      </c>
      <c r="O307" s="72">
        <f>O309+O312</f>
        <v>250</v>
      </c>
    </row>
    <row r="308" spans="1:15" ht="66.75" hidden="1" customHeight="1">
      <c r="A308" s="24" t="s">
        <v>833</v>
      </c>
      <c r="B308" s="24"/>
      <c r="C308" s="316" t="s">
        <v>36</v>
      </c>
      <c r="D308" s="316" t="s">
        <v>43</v>
      </c>
      <c r="E308" s="316" t="s">
        <v>832</v>
      </c>
      <c r="F308" s="316"/>
      <c r="G308" s="71"/>
      <c r="H308" s="71"/>
      <c r="I308" s="71"/>
      <c r="J308" s="71"/>
      <c r="K308" s="396"/>
      <c r="L308" s="71"/>
      <c r="M308" s="71"/>
      <c r="N308" s="71"/>
      <c r="O308" s="71"/>
    </row>
    <row r="309" spans="1:15">
      <c r="A309" s="321" t="s">
        <v>616</v>
      </c>
      <c r="B309" s="321"/>
      <c r="C309" s="316" t="s">
        <v>36</v>
      </c>
      <c r="D309" s="316" t="s">
        <v>43</v>
      </c>
      <c r="E309" s="316" t="s">
        <v>959</v>
      </c>
      <c r="F309" s="316" t="s">
        <v>617</v>
      </c>
      <c r="G309" s="71"/>
      <c r="H309" s="71"/>
      <c r="I309" s="72">
        <v>50</v>
      </c>
      <c r="J309" s="72">
        <v>0</v>
      </c>
      <c r="K309" s="389">
        <f>J309/I309</f>
        <v>0</v>
      </c>
      <c r="L309" s="72">
        <f>L310</f>
        <v>0</v>
      </c>
      <c r="M309" s="72">
        <f>M310</f>
        <v>50</v>
      </c>
      <c r="N309" s="72">
        <f t="shared" ref="N309:N314" si="46">L309+M309</f>
        <v>50</v>
      </c>
      <c r="O309" s="72">
        <f>O310</f>
        <v>50</v>
      </c>
    </row>
    <row r="310" spans="1:15" ht="31.5" hidden="1">
      <c r="A310" s="321" t="s">
        <v>710</v>
      </c>
      <c r="B310" s="321"/>
      <c r="C310" s="316" t="s">
        <v>36</v>
      </c>
      <c r="D310" s="316" t="s">
        <v>43</v>
      </c>
      <c r="E310" s="316" t="s">
        <v>832</v>
      </c>
      <c r="F310" s="316" t="s">
        <v>698</v>
      </c>
      <c r="G310" s="71"/>
      <c r="H310" s="71"/>
      <c r="I310" s="72">
        <f>I311</f>
        <v>0</v>
      </c>
      <c r="J310" s="72">
        <f>J311</f>
        <v>50</v>
      </c>
      <c r="K310" s="389">
        <f t="shared" ref="K310:K313" si="47">I310+J310</f>
        <v>50</v>
      </c>
      <c r="L310" s="72">
        <f>L311</f>
        <v>0</v>
      </c>
      <c r="M310" s="72">
        <f>M311</f>
        <v>50</v>
      </c>
      <c r="N310" s="72">
        <f t="shared" si="46"/>
        <v>50</v>
      </c>
      <c r="O310" s="72">
        <f>O311</f>
        <v>50</v>
      </c>
    </row>
    <row r="311" spans="1:15" ht="38.25" hidden="1" customHeight="1">
      <c r="A311" s="321" t="s">
        <v>711</v>
      </c>
      <c r="B311" s="321"/>
      <c r="C311" s="316" t="s">
        <v>36</v>
      </c>
      <c r="D311" s="316" t="s">
        <v>43</v>
      </c>
      <c r="E311" s="316" t="s">
        <v>832</v>
      </c>
      <c r="F311" s="316" t="s">
        <v>699</v>
      </c>
      <c r="G311" s="71"/>
      <c r="H311" s="71"/>
      <c r="I311" s="72">
        <v>0</v>
      </c>
      <c r="J311" s="72">
        <v>50</v>
      </c>
      <c r="K311" s="389">
        <f t="shared" si="47"/>
        <v>50</v>
      </c>
      <c r="L311" s="72">
        <v>0</v>
      </c>
      <c r="M311" s="72">
        <v>50</v>
      </c>
      <c r="N311" s="72">
        <f t="shared" si="46"/>
        <v>50</v>
      </c>
      <c r="O311" s="72">
        <v>50</v>
      </c>
    </row>
    <row r="312" spans="1:15">
      <c r="A312" s="286" t="s">
        <v>618</v>
      </c>
      <c r="B312" s="286"/>
      <c r="C312" s="44" t="s">
        <v>36</v>
      </c>
      <c r="D312" s="44" t="s">
        <v>43</v>
      </c>
      <c r="E312" s="44" t="s">
        <v>959</v>
      </c>
      <c r="F312" s="44" t="s">
        <v>619</v>
      </c>
      <c r="G312" s="71"/>
      <c r="H312" s="71"/>
      <c r="I312" s="72">
        <v>200</v>
      </c>
      <c r="J312" s="72">
        <v>0</v>
      </c>
      <c r="K312" s="389">
        <f>J312/I312</f>
        <v>0</v>
      </c>
      <c r="L312" s="72">
        <f>L313</f>
        <v>0</v>
      </c>
      <c r="M312" s="72">
        <f>M313</f>
        <v>200</v>
      </c>
      <c r="N312" s="72">
        <f t="shared" si="46"/>
        <v>200</v>
      </c>
      <c r="O312" s="72">
        <f>O313</f>
        <v>200</v>
      </c>
    </row>
    <row r="313" spans="1:15" ht="31.5" hidden="1">
      <c r="A313" s="286" t="s">
        <v>715</v>
      </c>
      <c r="B313" s="286"/>
      <c r="C313" s="44" t="s">
        <v>36</v>
      </c>
      <c r="D313" s="44" t="s">
        <v>43</v>
      </c>
      <c r="E313" s="44" t="s">
        <v>832</v>
      </c>
      <c r="F313" s="44" t="s">
        <v>703</v>
      </c>
      <c r="G313" s="71"/>
      <c r="H313" s="71"/>
      <c r="I313" s="72">
        <v>0</v>
      </c>
      <c r="J313" s="72">
        <v>200</v>
      </c>
      <c r="K313" s="389">
        <f t="shared" si="47"/>
        <v>200</v>
      </c>
      <c r="L313" s="72">
        <v>0</v>
      </c>
      <c r="M313" s="72">
        <v>200</v>
      </c>
      <c r="N313" s="72">
        <f t="shared" si="46"/>
        <v>200</v>
      </c>
      <c r="O313" s="72">
        <v>200</v>
      </c>
    </row>
    <row r="314" spans="1:15" ht="18.75">
      <c r="A314" s="335" t="s">
        <v>23</v>
      </c>
      <c r="B314" s="335"/>
      <c r="C314" s="336" t="s">
        <v>58</v>
      </c>
      <c r="D314" s="336" t="s">
        <v>213</v>
      </c>
      <c r="E314" s="336"/>
      <c r="F314" s="336"/>
      <c r="G314" s="65" t="e">
        <f>G320</f>
        <v>#REF!</v>
      </c>
      <c r="H314" s="65" t="e">
        <f>H320</f>
        <v>#REF!</v>
      </c>
      <c r="I314" s="65">
        <f>I320+I315</f>
        <v>47142.5</v>
      </c>
      <c r="J314" s="65">
        <f>J320+J315</f>
        <v>21791</v>
      </c>
      <c r="K314" s="395">
        <f>J314/I314</f>
        <v>0.46223683512753883</v>
      </c>
      <c r="L314" s="65">
        <f>L320+L315</f>
        <v>1361.2</v>
      </c>
      <c r="M314" s="65">
        <f>M315+M320</f>
        <v>0</v>
      </c>
      <c r="N314" s="65">
        <f t="shared" si="46"/>
        <v>1361.2</v>
      </c>
      <c r="O314" s="65">
        <f>O320+O315</f>
        <v>1361.2</v>
      </c>
    </row>
    <row r="315" spans="1:15">
      <c r="A315" s="374" t="s">
        <v>354</v>
      </c>
      <c r="B315" s="375"/>
      <c r="C315" s="376" t="s">
        <v>58</v>
      </c>
      <c r="D315" s="376" t="s">
        <v>6</v>
      </c>
      <c r="E315" s="376"/>
      <c r="F315" s="376"/>
      <c r="G315" s="377"/>
      <c r="H315" s="377"/>
      <c r="I315" s="377">
        <f>I318</f>
        <v>3800</v>
      </c>
      <c r="J315" s="377">
        <f>J318</f>
        <v>0</v>
      </c>
      <c r="K315" s="390">
        <f>J315/I315</f>
        <v>0</v>
      </c>
      <c r="L315" s="377">
        <f>L318</f>
        <v>0</v>
      </c>
      <c r="M315" s="377">
        <f>M318</f>
        <v>0</v>
      </c>
      <c r="N315" s="377">
        <f>N318</f>
        <v>0</v>
      </c>
      <c r="O315" s="377">
        <f>O318</f>
        <v>0</v>
      </c>
    </row>
    <row r="316" spans="1:15" ht="31.5">
      <c r="A316" s="326" t="s">
        <v>1024</v>
      </c>
      <c r="B316" s="24"/>
      <c r="C316" s="316" t="s">
        <v>58</v>
      </c>
      <c r="D316" s="316" t="s">
        <v>6</v>
      </c>
      <c r="E316" s="316" t="s">
        <v>938</v>
      </c>
      <c r="F316" s="141"/>
      <c r="G316" s="319"/>
      <c r="H316" s="319"/>
      <c r="I316" s="318">
        <f>I318</f>
        <v>3800</v>
      </c>
      <c r="J316" s="318">
        <f>J318</f>
        <v>0</v>
      </c>
      <c r="K316" s="385">
        <f>J316/I316</f>
        <v>0</v>
      </c>
      <c r="L316" s="318">
        <f>L318</f>
        <v>0</v>
      </c>
      <c r="M316" s="318">
        <f>M318</f>
        <v>0</v>
      </c>
      <c r="N316" s="318">
        <f>L316+M316</f>
        <v>0</v>
      </c>
      <c r="O316" s="318">
        <f>O318</f>
        <v>0</v>
      </c>
    </row>
    <row r="317" spans="1:15" ht="31.5" hidden="1">
      <c r="A317" s="324" t="s">
        <v>764</v>
      </c>
      <c r="B317" s="24"/>
      <c r="C317" s="324" t="s">
        <v>58</v>
      </c>
      <c r="D317" s="344" t="s">
        <v>6</v>
      </c>
      <c r="E317" s="344" t="s">
        <v>835</v>
      </c>
      <c r="F317" s="344"/>
      <c r="G317" s="319"/>
      <c r="H317" s="319"/>
      <c r="I317" s="319"/>
      <c r="J317" s="319"/>
      <c r="K317" s="393"/>
      <c r="L317" s="319"/>
      <c r="M317" s="319"/>
      <c r="N317" s="319"/>
      <c r="O317" s="319"/>
    </row>
    <row r="318" spans="1:15" ht="23.25" customHeight="1">
      <c r="A318" s="286" t="s">
        <v>735</v>
      </c>
      <c r="B318" s="24"/>
      <c r="C318" s="324" t="s">
        <v>58</v>
      </c>
      <c r="D318" s="344" t="s">
        <v>6</v>
      </c>
      <c r="E318" s="344" t="s">
        <v>938</v>
      </c>
      <c r="F318" s="316" t="s">
        <v>28</v>
      </c>
      <c r="G318" s="319"/>
      <c r="H318" s="319"/>
      <c r="I318" s="318">
        <v>3800</v>
      </c>
      <c r="J318" s="318">
        <v>0</v>
      </c>
      <c r="K318" s="385">
        <f>J318/I318</f>
        <v>0</v>
      </c>
      <c r="L318" s="318">
        <f>L319</f>
        <v>0</v>
      </c>
      <c r="M318" s="318">
        <f>M319</f>
        <v>0</v>
      </c>
      <c r="N318" s="318">
        <f>L318+M318</f>
        <v>0</v>
      </c>
      <c r="O318" s="318">
        <f>O319</f>
        <v>0</v>
      </c>
    </row>
    <row r="319" spans="1:15" ht="23.25" hidden="1" customHeight="1">
      <c r="A319" s="321" t="s">
        <v>736</v>
      </c>
      <c r="B319" s="24"/>
      <c r="C319" s="324" t="s">
        <v>58</v>
      </c>
      <c r="D319" s="344" t="s">
        <v>6</v>
      </c>
      <c r="E319" s="344" t="s">
        <v>1005</v>
      </c>
      <c r="F319" s="316" t="s">
        <v>704</v>
      </c>
      <c r="G319" s="319"/>
      <c r="H319" s="319"/>
      <c r="I319" s="318">
        <v>0</v>
      </c>
      <c r="J319" s="318">
        <v>2500</v>
      </c>
      <c r="K319" s="385">
        <f>I319+J319</f>
        <v>2500</v>
      </c>
      <c r="L319" s="318">
        <v>0</v>
      </c>
      <c r="M319" s="318">
        <v>0</v>
      </c>
      <c r="N319" s="318">
        <f>L319+M319</f>
        <v>0</v>
      </c>
      <c r="O319" s="318">
        <v>0</v>
      </c>
    </row>
    <row r="320" spans="1:15" ht="23.25" customHeight="1">
      <c r="A320" s="21" t="s">
        <v>26</v>
      </c>
      <c r="B320" s="21"/>
      <c r="C320" s="15" t="s">
        <v>58</v>
      </c>
      <c r="D320" s="15" t="s">
        <v>7</v>
      </c>
      <c r="E320" s="15"/>
      <c r="F320" s="15"/>
      <c r="G320" s="317" t="e">
        <f>G329+#REF!+#REF!+#REF!+#REF!</f>
        <v>#REF!</v>
      </c>
      <c r="H320" s="317" t="e">
        <f>H329+#REF!+#REF!+#REF!+#REF!</f>
        <v>#REF!</v>
      </c>
      <c r="I320" s="317">
        <f>I331+I334+I324+I339+I327+I337</f>
        <v>43342.5</v>
      </c>
      <c r="J320" s="317">
        <f>J331+J334+J324+J339+J327+J337</f>
        <v>21791</v>
      </c>
      <c r="K320" s="383">
        <f>J320/I320</f>
        <v>0.50276287708369383</v>
      </c>
      <c r="L320" s="317">
        <f>L331+L334+L324+L339</f>
        <v>1361.2</v>
      </c>
      <c r="M320" s="317">
        <f>M324+M331+M334+M339</f>
        <v>0</v>
      </c>
      <c r="N320" s="317">
        <f>N324+N331+N334+N339</f>
        <v>1361.2</v>
      </c>
      <c r="O320" s="317">
        <f>O331+O334+O324+O339</f>
        <v>1361.2</v>
      </c>
    </row>
    <row r="321" spans="1:15" ht="47.25">
      <c r="A321" s="45" t="s">
        <v>960</v>
      </c>
      <c r="B321" s="42"/>
      <c r="C321" s="44" t="s">
        <v>58</v>
      </c>
      <c r="D321" s="44" t="s">
        <v>7</v>
      </c>
      <c r="E321" s="44" t="s">
        <v>961</v>
      </c>
      <c r="F321" s="43"/>
      <c r="G321" s="71"/>
      <c r="H321" s="71"/>
      <c r="I321" s="72">
        <f>I322</f>
        <v>10128.799999999999</v>
      </c>
      <c r="J321" s="72">
        <f>J322</f>
        <v>10128.799999999999</v>
      </c>
      <c r="K321" s="389">
        <f>J321/I321</f>
        <v>1</v>
      </c>
      <c r="L321" s="72">
        <f>L322</f>
        <v>0</v>
      </c>
      <c r="M321" s="72">
        <f>M322</f>
        <v>0</v>
      </c>
      <c r="N321" s="72">
        <f>L321+M321</f>
        <v>0</v>
      </c>
      <c r="O321" s="72">
        <f>O322</f>
        <v>0</v>
      </c>
    </row>
    <row r="322" spans="1:15">
      <c r="A322" s="45" t="s">
        <v>839</v>
      </c>
      <c r="B322" s="45"/>
      <c r="C322" s="44" t="s">
        <v>58</v>
      </c>
      <c r="D322" s="44" t="s">
        <v>7</v>
      </c>
      <c r="E322" s="44" t="s">
        <v>962</v>
      </c>
      <c r="F322" s="44"/>
      <c r="G322" s="72"/>
      <c r="H322" s="72"/>
      <c r="I322" s="72">
        <f>I324</f>
        <v>10128.799999999999</v>
      </c>
      <c r="J322" s="72">
        <f>J324</f>
        <v>10128.799999999999</v>
      </c>
      <c r="K322" s="389">
        <f>J322/I322</f>
        <v>1</v>
      </c>
      <c r="L322" s="72">
        <f>L324</f>
        <v>0</v>
      </c>
      <c r="M322" s="72">
        <f>M324</f>
        <v>0</v>
      </c>
      <c r="N322" s="72">
        <f>L322+M322</f>
        <v>0</v>
      </c>
      <c r="O322" s="72">
        <f>O324</f>
        <v>0</v>
      </c>
    </row>
    <row r="323" spans="1:15" ht="32.25" hidden="1" customHeight="1">
      <c r="A323" s="45" t="s">
        <v>840</v>
      </c>
      <c r="B323" s="45"/>
      <c r="C323" s="44" t="s">
        <v>58</v>
      </c>
      <c r="D323" s="44" t="s">
        <v>7</v>
      </c>
      <c r="E323" s="44" t="s">
        <v>838</v>
      </c>
      <c r="F323" s="44"/>
      <c r="G323" s="72"/>
      <c r="H323" s="72"/>
      <c r="I323" s="72"/>
      <c r="J323" s="72"/>
      <c r="K323" s="389"/>
      <c r="L323" s="72"/>
      <c r="M323" s="72"/>
      <c r="N323" s="72"/>
      <c r="O323" s="72"/>
    </row>
    <row r="324" spans="1:15">
      <c r="A324" s="286" t="s">
        <v>761</v>
      </c>
      <c r="B324" s="45"/>
      <c r="C324" s="44" t="s">
        <v>58</v>
      </c>
      <c r="D324" s="44" t="s">
        <v>7</v>
      </c>
      <c r="E324" s="44" t="s">
        <v>962</v>
      </c>
      <c r="F324" s="44" t="s">
        <v>657</v>
      </c>
      <c r="G324" s="72"/>
      <c r="H324" s="72"/>
      <c r="I324" s="72">
        <v>10128.799999999999</v>
      </c>
      <c r="J324" s="72">
        <v>10128.799999999999</v>
      </c>
      <c r="K324" s="389">
        <f>J324/I324</f>
        <v>1</v>
      </c>
      <c r="L324" s="72">
        <f>L325</f>
        <v>0</v>
      </c>
      <c r="M324" s="72">
        <f>M325</f>
        <v>0</v>
      </c>
      <c r="N324" s="72">
        <f>L324+M324</f>
        <v>0</v>
      </c>
      <c r="O324" s="72">
        <f>O325</f>
        <v>0</v>
      </c>
    </row>
    <row r="325" spans="1:15" hidden="1">
      <c r="A325" s="286" t="s">
        <v>25</v>
      </c>
      <c r="B325" s="45"/>
      <c r="C325" s="44" t="s">
        <v>58</v>
      </c>
      <c r="D325" s="44" t="s">
        <v>7</v>
      </c>
      <c r="E325" s="44" t="s">
        <v>838</v>
      </c>
      <c r="F325" s="44" t="s">
        <v>731</v>
      </c>
      <c r="G325" s="72"/>
      <c r="H325" s="72"/>
      <c r="I325" s="72">
        <f>I326</f>
        <v>0</v>
      </c>
      <c r="J325" s="72">
        <f>J326</f>
        <v>10139</v>
      </c>
      <c r="K325" s="389">
        <f t="shared" ref="K325:K326" si="48">I325+J325</f>
        <v>10139</v>
      </c>
      <c r="L325" s="72">
        <f>L326</f>
        <v>0</v>
      </c>
      <c r="M325" s="72">
        <f>M326</f>
        <v>0</v>
      </c>
      <c r="N325" s="72">
        <f>L325+M325</f>
        <v>0</v>
      </c>
      <c r="O325" s="72">
        <f>O326</f>
        <v>0</v>
      </c>
    </row>
    <row r="326" spans="1:15" ht="31.5" hidden="1">
      <c r="A326" s="286" t="s">
        <v>737</v>
      </c>
      <c r="B326" s="45"/>
      <c r="C326" s="44" t="s">
        <v>58</v>
      </c>
      <c r="D326" s="44" t="s">
        <v>7</v>
      </c>
      <c r="E326" s="44" t="s">
        <v>838</v>
      </c>
      <c r="F326" s="44" t="s">
        <v>732</v>
      </c>
      <c r="G326" s="72"/>
      <c r="H326" s="72"/>
      <c r="I326" s="72">
        <v>0</v>
      </c>
      <c r="J326" s="72">
        <v>10139</v>
      </c>
      <c r="K326" s="389">
        <f t="shared" si="48"/>
        <v>10139</v>
      </c>
      <c r="L326" s="72">
        <v>0</v>
      </c>
      <c r="M326" s="72">
        <v>0</v>
      </c>
      <c r="N326" s="72">
        <f>L326+M326</f>
        <v>0</v>
      </c>
      <c r="O326" s="72">
        <v>0</v>
      </c>
    </row>
    <row r="327" spans="1:15" hidden="1">
      <c r="A327" s="326"/>
      <c r="B327" s="45"/>
      <c r="C327" s="44"/>
      <c r="D327" s="44"/>
      <c r="E327" s="44"/>
      <c r="F327" s="44"/>
      <c r="G327" s="72"/>
      <c r="H327" s="72"/>
      <c r="I327" s="72"/>
      <c r="J327" s="72"/>
      <c r="K327" s="389"/>
      <c r="L327" s="72"/>
      <c r="M327" s="72"/>
      <c r="N327" s="72"/>
      <c r="O327" s="72"/>
    </row>
    <row r="328" spans="1:15" ht="22.5" hidden="1" customHeight="1">
      <c r="A328" s="321"/>
      <c r="B328" s="45"/>
      <c r="C328" s="44"/>
      <c r="D328" s="44"/>
      <c r="E328" s="44"/>
      <c r="F328" s="44"/>
      <c r="G328" s="72"/>
      <c r="H328" s="72"/>
      <c r="I328" s="72"/>
      <c r="J328" s="72"/>
      <c r="K328" s="389"/>
      <c r="L328" s="72"/>
      <c r="M328" s="72"/>
      <c r="N328" s="72"/>
      <c r="O328" s="72"/>
    </row>
    <row r="329" spans="1:15" ht="31.5" customHeight="1">
      <c r="A329" s="322" t="s">
        <v>675</v>
      </c>
      <c r="B329" s="322"/>
      <c r="C329" s="314" t="s">
        <v>58</v>
      </c>
      <c r="D329" s="314" t="s">
        <v>7</v>
      </c>
      <c r="E329" s="314" t="s">
        <v>932</v>
      </c>
      <c r="F329" s="316"/>
      <c r="G329" s="318">
        <v>99</v>
      </c>
      <c r="H329" s="318">
        <f>-99+100</f>
        <v>1</v>
      </c>
      <c r="I329" s="72">
        <f>I331+I334+I337</f>
        <v>30531.7</v>
      </c>
      <c r="J329" s="72">
        <f>J331+J334+J337</f>
        <v>9188.4000000000015</v>
      </c>
      <c r="K329" s="389">
        <f>J329/I329</f>
        <v>0.30094622965638995</v>
      </c>
      <c r="L329" s="318">
        <f>L331+L334</f>
        <v>0</v>
      </c>
      <c r="M329" s="318">
        <f>M331+M334</f>
        <v>0</v>
      </c>
      <c r="N329" s="318">
        <f>L329+M329</f>
        <v>0</v>
      </c>
      <c r="O329" s="318">
        <f>O331+O334</f>
        <v>0</v>
      </c>
    </row>
    <row r="330" spans="1:15" hidden="1">
      <c r="A330" s="322" t="s">
        <v>837</v>
      </c>
      <c r="B330" s="322"/>
      <c r="C330" s="314" t="s">
        <v>58</v>
      </c>
      <c r="D330" s="314" t="s">
        <v>7</v>
      </c>
      <c r="E330" s="314" t="s">
        <v>836</v>
      </c>
      <c r="F330" s="316"/>
      <c r="G330" s="60"/>
      <c r="H330" s="318"/>
      <c r="I330" s="60"/>
      <c r="J330" s="60"/>
      <c r="K330" s="384"/>
      <c r="L330" s="318"/>
      <c r="M330" s="318"/>
      <c r="N330" s="318"/>
      <c r="O330" s="318"/>
    </row>
    <row r="331" spans="1:15" ht="21.75" customHeight="1">
      <c r="A331" s="286" t="s">
        <v>761</v>
      </c>
      <c r="B331" s="286"/>
      <c r="C331" s="314" t="s">
        <v>58</v>
      </c>
      <c r="D331" s="314" t="s">
        <v>7</v>
      </c>
      <c r="E331" s="314" t="s">
        <v>932</v>
      </c>
      <c r="F331" s="316" t="s">
        <v>657</v>
      </c>
      <c r="G331" s="60"/>
      <c r="H331" s="318"/>
      <c r="I331" s="60">
        <v>350.1</v>
      </c>
      <c r="J331" s="60">
        <v>10.1</v>
      </c>
      <c r="K331" s="384">
        <f>J331/I331</f>
        <v>2.884890031419594E-2</v>
      </c>
      <c r="L331" s="318">
        <f>L332</f>
        <v>0</v>
      </c>
      <c r="M331" s="318">
        <f>M332</f>
        <v>0</v>
      </c>
      <c r="N331" s="318">
        <f t="shared" ref="N331:N336" si="49">L331+M331</f>
        <v>0</v>
      </c>
      <c r="O331" s="318">
        <f>O332</f>
        <v>0</v>
      </c>
    </row>
    <row r="332" spans="1:15" ht="31.5" hidden="1">
      <c r="A332" s="321" t="s">
        <v>710</v>
      </c>
      <c r="B332" s="286"/>
      <c r="C332" s="314" t="s">
        <v>58</v>
      </c>
      <c r="D332" s="314" t="s">
        <v>7</v>
      </c>
      <c r="E332" s="314" t="s">
        <v>836</v>
      </c>
      <c r="F332" s="316" t="s">
        <v>698</v>
      </c>
      <c r="G332" s="60"/>
      <c r="H332" s="318"/>
      <c r="I332" s="60">
        <f>I333</f>
        <v>0</v>
      </c>
      <c r="J332" s="60">
        <f>J333</f>
        <v>10249</v>
      </c>
      <c r="K332" s="384">
        <f t="shared" ref="K332:K336" si="50">I332+J332</f>
        <v>10249</v>
      </c>
      <c r="L332" s="318">
        <v>0</v>
      </c>
      <c r="M332" s="318">
        <f>M333</f>
        <v>0</v>
      </c>
      <c r="N332" s="318">
        <f t="shared" si="49"/>
        <v>0</v>
      </c>
      <c r="O332" s="318">
        <v>0</v>
      </c>
    </row>
    <row r="333" spans="1:15" ht="31.5" hidden="1">
      <c r="A333" s="321" t="s">
        <v>711</v>
      </c>
      <c r="B333" s="286"/>
      <c r="C333" s="314" t="s">
        <v>58</v>
      </c>
      <c r="D333" s="314" t="s">
        <v>7</v>
      </c>
      <c r="E333" s="314" t="s">
        <v>836</v>
      </c>
      <c r="F333" s="316" t="s">
        <v>699</v>
      </c>
      <c r="G333" s="60"/>
      <c r="H333" s="318"/>
      <c r="I333" s="60">
        <v>0</v>
      </c>
      <c r="J333" s="60">
        <v>10249</v>
      </c>
      <c r="K333" s="384">
        <f t="shared" si="50"/>
        <v>10249</v>
      </c>
      <c r="L333" s="318">
        <v>0</v>
      </c>
      <c r="M333" s="318">
        <v>0</v>
      </c>
      <c r="N333" s="318">
        <f t="shared" si="49"/>
        <v>0</v>
      </c>
      <c r="O333" s="318">
        <v>0</v>
      </c>
    </row>
    <row r="334" spans="1:15" ht="21.75" customHeight="1">
      <c r="A334" s="286" t="s">
        <v>735</v>
      </c>
      <c r="B334" s="286"/>
      <c r="C334" s="314" t="s">
        <v>58</v>
      </c>
      <c r="D334" s="314" t="s">
        <v>7</v>
      </c>
      <c r="E334" s="314" t="s">
        <v>932</v>
      </c>
      <c r="F334" s="316" t="s">
        <v>28</v>
      </c>
      <c r="G334" s="60"/>
      <c r="H334" s="318"/>
      <c r="I334" s="60">
        <v>17211.400000000001</v>
      </c>
      <c r="J334" s="60">
        <v>6928.3</v>
      </c>
      <c r="K334" s="384">
        <f>J334/I334</f>
        <v>0.40254133888004462</v>
      </c>
      <c r="L334" s="318">
        <f>L335</f>
        <v>0</v>
      </c>
      <c r="M334" s="318">
        <f>M335</f>
        <v>0</v>
      </c>
      <c r="N334" s="318">
        <f t="shared" si="49"/>
        <v>0</v>
      </c>
      <c r="O334" s="318">
        <f>O335</f>
        <v>0</v>
      </c>
    </row>
    <row r="335" spans="1:15" hidden="1">
      <c r="A335" s="286" t="s">
        <v>25</v>
      </c>
      <c r="B335" s="286"/>
      <c r="C335" s="314" t="s">
        <v>58</v>
      </c>
      <c r="D335" s="314" t="s">
        <v>7</v>
      </c>
      <c r="E335" s="314" t="s">
        <v>1031</v>
      </c>
      <c r="F335" s="316" t="s">
        <v>731</v>
      </c>
      <c r="G335" s="60"/>
      <c r="H335" s="318"/>
      <c r="I335" s="60">
        <f>I336</f>
        <v>0</v>
      </c>
      <c r="J335" s="60">
        <f>J336</f>
        <v>1250</v>
      </c>
      <c r="K335" s="384">
        <f t="shared" si="50"/>
        <v>1250</v>
      </c>
      <c r="L335" s="318">
        <f>L336</f>
        <v>0</v>
      </c>
      <c r="M335" s="318">
        <v>0</v>
      </c>
      <c r="N335" s="318">
        <f t="shared" si="49"/>
        <v>0</v>
      </c>
      <c r="O335" s="318">
        <f>O336</f>
        <v>0</v>
      </c>
    </row>
    <row r="336" spans="1:15" ht="31.5" hidden="1">
      <c r="A336" s="286" t="s">
        <v>737</v>
      </c>
      <c r="B336" s="286"/>
      <c r="C336" s="314" t="s">
        <v>58</v>
      </c>
      <c r="D336" s="314" t="s">
        <v>7</v>
      </c>
      <c r="E336" s="314" t="s">
        <v>836</v>
      </c>
      <c r="F336" s="316" t="s">
        <v>732</v>
      </c>
      <c r="G336" s="60"/>
      <c r="H336" s="318"/>
      <c r="I336" s="60">
        <v>0</v>
      </c>
      <c r="J336" s="60">
        <v>1250</v>
      </c>
      <c r="K336" s="384">
        <f t="shared" si="50"/>
        <v>1250</v>
      </c>
      <c r="L336" s="318">
        <v>0</v>
      </c>
      <c r="M336" s="318">
        <v>0</v>
      </c>
      <c r="N336" s="318">
        <f t="shared" si="49"/>
        <v>0</v>
      </c>
      <c r="O336" s="318">
        <v>0</v>
      </c>
    </row>
    <row r="337" spans="1:15">
      <c r="A337" s="286" t="s">
        <v>618</v>
      </c>
      <c r="B337" s="286"/>
      <c r="C337" s="314" t="s">
        <v>58</v>
      </c>
      <c r="D337" s="314" t="s">
        <v>7</v>
      </c>
      <c r="E337" s="314" t="s">
        <v>932</v>
      </c>
      <c r="F337" s="316" t="s">
        <v>619</v>
      </c>
      <c r="G337" s="60"/>
      <c r="H337" s="318"/>
      <c r="I337" s="60">
        <v>12970.2</v>
      </c>
      <c r="J337" s="60">
        <v>2250</v>
      </c>
      <c r="K337" s="384">
        <f>J337/I337</f>
        <v>0.17347458019151593</v>
      </c>
      <c r="L337" s="318"/>
      <c r="M337" s="318"/>
      <c r="N337" s="318"/>
      <c r="O337" s="318"/>
    </row>
    <row r="338" spans="1:15" ht="21" customHeight="1">
      <c r="A338" s="286" t="s">
        <v>915</v>
      </c>
      <c r="B338" s="286"/>
      <c r="C338" s="314" t="s">
        <v>58</v>
      </c>
      <c r="D338" s="314" t="s">
        <v>7</v>
      </c>
      <c r="E338" s="314" t="s">
        <v>932</v>
      </c>
      <c r="F338" s="316"/>
      <c r="G338" s="60"/>
      <c r="H338" s="318"/>
      <c r="I338" s="60">
        <f>I339</f>
        <v>2682</v>
      </c>
      <c r="J338" s="60">
        <f>J339</f>
        <v>2473.8000000000002</v>
      </c>
      <c r="K338" s="384">
        <f>J338/I338</f>
        <v>0.92237136465324387</v>
      </c>
      <c r="L338" s="318">
        <f>L339</f>
        <v>1361.2</v>
      </c>
      <c r="M338" s="318">
        <f>M339</f>
        <v>0</v>
      </c>
      <c r="N338" s="318">
        <f t="shared" ref="N338:N343" si="51">L338+M338</f>
        <v>1361.2</v>
      </c>
      <c r="O338" s="318">
        <f>O339</f>
        <v>1361.2</v>
      </c>
    </row>
    <row r="339" spans="1:15">
      <c r="A339" s="286" t="s">
        <v>618</v>
      </c>
      <c r="B339" s="286"/>
      <c r="C339" s="314" t="s">
        <v>58</v>
      </c>
      <c r="D339" s="314" t="s">
        <v>7</v>
      </c>
      <c r="E339" s="314" t="s">
        <v>932</v>
      </c>
      <c r="F339" s="316" t="s">
        <v>619</v>
      </c>
      <c r="G339" s="60"/>
      <c r="H339" s="318"/>
      <c r="I339" s="60">
        <v>2682</v>
      </c>
      <c r="J339" s="60">
        <v>2473.8000000000002</v>
      </c>
      <c r="K339" s="384">
        <f>J339/I339</f>
        <v>0.92237136465324387</v>
      </c>
      <c r="L339" s="318">
        <f>L340</f>
        <v>1361.2</v>
      </c>
      <c r="M339" s="318">
        <f>M340</f>
        <v>0</v>
      </c>
      <c r="N339" s="318">
        <f t="shared" si="51"/>
        <v>1361.2</v>
      </c>
      <c r="O339" s="318">
        <f>O340</f>
        <v>1361.2</v>
      </c>
    </row>
    <row r="340" spans="1:15" ht="31.5" hidden="1">
      <c r="A340" s="286" t="s">
        <v>715</v>
      </c>
      <c r="B340" s="286"/>
      <c r="C340" s="314" t="s">
        <v>58</v>
      </c>
      <c r="D340" s="314" t="s">
        <v>7</v>
      </c>
      <c r="E340" s="314" t="s">
        <v>854</v>
      </c>
      <c r="F340" s="316" t="s">
        <v>703</v>
      </c>
      <c r="G340" s="60"/>
      <c r="H340" s="318"/>
      <c r="I340" s="60">
        <v>659.7</v>
      </c>
      <c r="J340" s="60">
        <v>2022.3</v>
      </c>
      <c r="K340" s="384">
        <f>I340+J340</f>
        <v>2682</v>
      </c>
      <c r="L340" s="318">
        <v>1361.2</v>
      </c>
      <c r="M340" s="318">
        <v>0</v>
      </c>
      <c r="N340" s="318">
        <f t="shared" si="51"/>
        <v>1361.2</v>
      </c>
      <c r="O340" s="318">
        <v>1361.2</v>
      </c>
    </row>
    <row r="341" spans="1:15" ht="18.75">
      <c r="A341" s="335" t="s">
        <v>67</v>
      </c>
      <c r="B341" s="335"/>
      <c r="C341" s="336" t="s">
        <v>38</v>
      </c>
      <c r="D341" s="336" t="s">
        <v>213</v>
      </c>
      <c r="E341" s="337"/>
      <c r="F341" s="336"/>
      <c r="G341" s="65">
        <f t="shared" ref="G341:O341" si="52">G342</f>
        <v>200</v>
      </c>
      <c r="H341" s="65">
        <f t="shared" si="52"/>
        <v>0</v>
      </c>
      <c r="I341" s="65">
        <f t="shared" si="52"/>
        <v>87</v>
      </c>
      <c r="J341" s="65">
        <f t="shared" si="52"/>
        <v>0</v>
      </c>
      <c r="K341" s="395">
        <f>J341/I341</f>
        <v>0</v>
      </c>
      <c r="L341" s="65">
        <f t="shared" si="52"/>
        <v>93</v>
      </c>
      <c r="M341" s="65">
        <f>M342</f>
        <v>0</v>
      </c>
      <c r="N341" s="65">
        <f t="shared" si="51"/>
        <v>93</v>
      </c>
      <c r="O341" s="65">
        <f t="shared" si="52"/>
        <v>0</v>
      </c>
    </row>
    <row r="342" spans="1:15">
      <c r="A342" s="21" t="s">
        <v>68</v>
      </c>
      <c r="B342" s="21"/>
      <c r="C342" s="15" t="s">
        <v>38</v>
      </c>
      <c r="D342" s="15" t="s">
        <v>9</v>
      </c>
      <c r="E342" s="15"/>
      <c r="F342" s="15"/>
      <c r="G342" s="317">
        <f>G345</f>
        <v>200</v>
      </c>
      <c r="H342" s="317">
        <f>H345</f>
        <v>0</v>
      </c>
      <c r="I342" s="317">
        <f>I345</f>
        <v>87</v>
      </c>
      <c r="J342" s="317">
        <f>J345</f>
        <v>0</v>
      </c>
      <c r="K342" s="383">
        <f>J342/I342</f>
        <v>0</v>
      </c>
      <c r="L342" s="317">
        <f>L345</f>
        <v>93</v>
      </c>
      <c r="M342" s="317">
        <f>M345</f>
        <v>0</v>
      </c>
      <c r="N342" s="317">
        <f t="shared" si="51"/>
        <v>93</v>
      </c>
      <c r="O342" s="317">
        <f>O345</f>
        <v>0</v>
      </c>
    </row>
    <row r="343" spans="1:15" ht="47.25">
      <c r="A343" s="3" t="s">
        <v>741</v>
      </c>
      <c r="B343" s="3"/>
      <c r="C343" s="314" t="s">
        <v>38</v>
      </c>
      <c r="D343" s="314" t="s">
        <v>9</v>
      </c>
      <c r="E343" s="314" t="s">
        <v>963</v>
      </c>
      <c r="F343" s="316"/>
      <c r="G343" s="60"/>
      <c r="H343" s="60"/>
      <c r="I343" s="60">
        <f>I345</f>
        <v>87</v>
      </c>
      <c r="J343" s="60">
        <f>J345</f>
        <v>0</v>
      </c>
      <c r="K343" s="384">
        <f>J343/I343</f>
        <v>0</v>
      </c>
      <c r="L343" s="60">
        <f>L345</f>
        <v>93</v>
      </c>
      <c r="M343" s="60">
        <f>M345</f>
        <v>0</v>
      </c>
      <c r="N343" s="60">
        <f t="shared" si="51"/>
        <v>93</v>
      </c>
      <c r="O343" s="60">
        <f>O345</f>
        <v>0</v>
      </c>
    </row>
    <row r="344" spans="1:15" ht="78.75" hidden="1">
      <c r="A344" s="3" t="s">
        <v>842</v>
      </c>
      <c r="B344" s="3"/>
      <c r="C344" s="314" t="s">
        <v>38</v>
      </c>
      <c r="D344" s="314" t="s">
        <v>9</v>
      </c>
      <c r="E344" s="314" t="s">
        <v>963</v>
      </c>
      <c r="F344" s="316"/>
      <c r="G344" s="60"/>
      <c r="H344" s="60"/>
      <c r="I344" s="60"/>
      <c r="J344" s="60"/>
      <c r="K344" s="384"/>
      <c r="L344" s="60"/>
      <c r="M344" s="60"/>
      <c r="N344" s="60"/>
      <c r="O344" s="60"/>
    </row>
    <row r="345" spans="1:15">
      <c r="A345" s="321" t="s">
        <v>616</v>
      </c>
      <c r="B345" s="321"/>
      <c r="C345" s="314" t="s">
        <v>38</v>
      </c>
      <c r="D345" s="314" t="s">
        <v>9</v>
      </c>
      <c r="E345" s="314" t="s">
        <v>963</v>
      </c>
      <c r="F345" s="316" t="s">
        <v>617</v>
      </c>
      <c r="G345" s="60">
        <v>200</v>
      </c>
      <c r="H345" s="60">
        <v>0</v>
      </c>
      <c r="I345" s="60">
        <f>I346</f>
        <v>87</v>
      </c>
      <c r="J345" s="60">
        <f>J346</f>
        <v>0</v>
      </c>
      <c r="K345" s="384">
        <f>J345/I345</f>
        <v>0</v>
      </c>
      <c r="L345" s="60">
        <f>L346</f>
        <v>93</v>
      </c>
      <c r="M345" s="60">
        <f>M346</f>
        <v>0</v>
      </c>
      <c r="N345" s="60">
        <f t="shared" ref="N345:N351" si="53">L345+M345</f>
        <v>93</v>
      </c>
      <c r="O345" s="60">
        <f>O346</f>
        <v>0</v>
      </c>
    </row>
    <row r="346" spans="1:15" ht="31.5" hidden="1">
      <c r="A346" s="321" t="s">
        <v>710</v>
      </c>
      <c r="B346" s="321"/>
      <c r="C346" s="314" t="s">
        <v>38</v>
      </c>
      <c r="D346" s="314" t="s">
        <v>9</v>
      </c>
      <c r="E346" s="314" t="s">
        <v>841</v>
      </c>
      <c r="F346" s="316" t="s">
        <v>698</v>
      </c>
      <c r="G346" s="60"/>
      <c r="H346" s="60"/>
      <c r="I346" s="60">
        <f>I347</f>
        <v>87</v>
      </c>
      <c r="J346" s="60">
        <f>J347</f>
        <v>0</v>
      </c>
      <c r="K346" s="60">
        <f t="shared" ref="K346:K351" si="54">I346+J346</f>
        <v>87</v>
      </c>
      <c r="L346" s="60">
        <f>L347</f>
        <v>93</v>
      </c>
      <c r="M346" s="60">
        <f>M347</f>
        <v>0</v>
      </c>
      <c r="N346" s="60">
        <f t="shared" si="53"/>
        <v>93</v>
      </c>
      <c r="O346" s="60">
        <f>O347</f>
        <v>0</v>
      </c>
    </row>
    <row r="347" spans="1:15" ht="31.5" hidden="1">
      <c r="A347" s="321" t="s">
        <v>711</v>
      </c>
      <c r="B347" s="321"/>
      <c r="C347" s="314" t="s">
        <v>38</v>
      </c>
      <c r="D347" s="314" t="s">
        <v>9</v>
      </c>
      <c r="E347" s="314" t="s">
        <v>841</v>
      </c>
      <c r="F347" s="316" t="s">
        <v>699</v>
      </c>
      <c r="G347" s="60"/>
      <c r="H347" s="60"/>
      <c r="I347" s="60">
        <v>87</v>
      </c>
      <c r="J347" s="60">
        <v>0</v>
      </c>
      <c r="K347" s="60">
        <f t="shared" si="54"/>
        <v>87</v>
      </c>
      <c r="L347" s="60">
        <v>93</v>
      </c>
      <c r="M347" s="60">
        <v>0</v>
      </c>
      <c r="N347" s="60">
        <f t="shared" si="53"/>
        <v>93</v>
      </c>
      <c r="O347" s="60">
        <v>0</v>
      </c>
    </row>
    <row r="348" spans="1:15" ht="18.75">
      <c r="A348" s="335" t="s">
        <v>69</v>
      </c>
      <c r="B348" s="335"/>
      <c r="C348" s="336" t="s">
        <v>70</v>
      </c>
      <c r="D348" s="336" t="s">
        <v>213</v>
      </c>
      <c r="E348" s="336"/>
      <c r="F348" s="336"/>
      <c r="G348" s="65" t="e">
        <f>G349+G429+G562+G568+G618</f>
        <v>#REF!</v>
      </c>
      <c r="H348" s="65" t="e">
        <f>H349+H429+H562+H568+H618</f>
        <v>#REF!</v>
      </c>
      <c r="I348" s="65">
        <f>I349+I429+I562+I568+I618</f>
        <v>378451.7</v>
      </c>
      <c r="J348" s="65">
        <f>J349+J429+J562+J568+J618</f>
        <v>176342.5</v>
      </c>
      <c r="K348" s="395">
        <f>J348/I348</f>
        <v>0.46595774308848392</v>
      </c>
      <c r="L348" s="65">
        <f>L349+L429+L562+L568+L618</f>
        <v>302233</v>
      </c>
      <c r="M348" s="65">
        <f>M349+M429+M562+M568+M618</f>
        <v>71889.799999999988</v>
      </c>
      <c r="N348" s="65">
        <f t="shared" si="53"/>
        <v>374122.8</v>
      </c>
      <c r="O348" s="65">
        <f>O349+O429+O562+O568+O618</f>
        <v>353821.60000000003</v>
      </c>
    </row>
    <row r="349" spans="1:15">
      <c r="A349" s="21" t="s">
        <v>71</v>
      </c>
      <c r="B349" s="21"/>
      <c r="C349" s="15" t="s">
        <v>70</v>
      </c>
      <c r="D349" s="15" t="s">
        <v>6</v>
      </c>
      <c r="E349" s="15"/>
      <c r="F349" s="15"/>
      <c r="G349" s="317" t="e">
        <f>G352+G369+G394+#REF!+#REF!+G411</f>
        <v>#REF!</v>
      </c>
      <c r="H349" s="317" t="e">
        <f>H352+H369+H394+#REF!+#REF!+H411</f>
        <v>#REF!</v>
      </c>
      <c r="I349" s="317">
        <f>I350+I360+I366+I381+I420+I426+I415</f>
        <v>105393</v>
      </c>
      <c r="J349" s="317">
        <f>J350+J360+J366+J381+J420+J426+J415</f>
        <v>47646.799999999996</v>
      </c>
      <c r="K349" s="383">
        <f>J349/I349</f>
        <v>0.45208695074625443</v>
      </c>
      <c r="L349" s="317">
        <f>L352+L362+L369+L373+L377+L390+L394+L398+L385+L407+L411+L403+L383+L384</f>
        <v>89411.599999999991</v>
      </c>
      <c r="M349" s="317">
        <f>M352+M355+M357+M362+M369+M373+M377+M385+M390+M394+M398+M403+M407+M411+M422+M383+M384</f>
        <v>23485.599999999999</v>
      </c>
      <c r="N349" s="317">
        <f t="shared" si="53"/>
        <v>112897.19999999998</v>
      </c>
      <c r="O349" s="317">
        <f>O352+O362+O369+O373+O377+O390+O394+O398+O385+O407+O411+O403+O383+O384</f>
        <v>99798.8</v>
      </c>
    </row>
    <row r="350" spans="1:15" ht="31.5">
      <c r="A350" s="3" t="s">
        <v>843</v>
      </c>
      <c r="B350" s="3"/>
      <c r="C350" s="314" t="s">
        <v>70</v>
      </c>
      <c r="D350" s="314" t="s">
        <v>6</v>
      </c>
      <c r="E350" s="314" t="s">
        <v>964</v>
      </c>
      <c r="F350" s="316"/>
      <c r="G350" s="103"/>
      <c r="H350" s="103"/>
      <c r="I350" s="103">
        <f>I352+I357</f>
        <v>1460</v>
      </c>
      <c r="J350" s="103">
        <f>J351</f>
        <v>310</v>
      </c>
      <c r="K350" s="401">
        <f>J350/I350</f>
        <v>0.21232876712328766</v>
      </c>
      <c r="L350" s="103">
        <f>L351</f>
        <v>0</v>
      </c>
      <c r="M350" s="103">
        <f>M351</f>
        <v>0</v>
      </c>
      <c r="N350" s="103">
        <f t="shared" si="53"/>
        <v>0</v>
      </c>
      <c r="O350" s="103">
        <f>O351</f>
        <v>0</v>
      </c>
    </row>
    <row r="351" spans="1:15" ht="63" hidden="1">
      <c r="A351" s="306" t="s">
        <v>844</v>
      </c>
      <c r="B351" s="286"/>
      <c r="C351" s="314" t="s">
        <v>70</v>
      </c>
      <c r="D351" s="314" t="s">
        <v>6</v>
      </c>
      <c r="E351" s="314" t="s">
        <v>964</v>
      </c>
      <c r="F351" s="316"/>
      <c r="G351" s="103"/>
      <c r="H351" s="103"/>
      <c r="I351" s="103">
        <f>I352+I355+I357</f>
        <v>1460</v>
      </c>
      <c r="J351" s="103">
        <f>J352+J355+J357</f>
        <v>310</v>
      </c>
      <c r="K351" s="401">
        <f t="shared" si="54"/>
        <v>1770</v>
      </c>
      <c r="L351" s="103">
        <f>L352+L355+L357</f>
        <v>0</v>
      </c>
      <c r="M351" s="103">
        <f>M352+M355+M357</f>
        <v>0</v>
      </c>
      <c r="N351" s="103">
        <f t="shared" si="53"/>
        <v>0</v>
      </c>
      <c r="O351" s="103">
        <f>O352+O355+O357</f>
        <v>0</v>
      </c>
    </row>
    <row r="352" spans="1:15">
      <c r="A352" s="321" t="s">
        <v>616</v>
      </c>
      <c r="B352" s="321"/>
      <c r="C352" s="314" t="s">
        <v>70</v>
      </c>
      <c r="D352" s="314" t="s">
        <v>6</v>
      </c>
      <c r="E352" s="314" t="s">
        <v>964</v>
      </c>
      <c r="F352" s="316" t="s">
        <v>617</v>
      </c>
      <c r="G352" s="103"/>
      <c r="H352" s="103"/>
      <c r="I352" s="103">
        <v>1190</v>
      </c>
      <c r="J352" s="103">
        <v>310</v>
      </c>
      <c r="K352" s="401">
        <f>J352/I352</f>
        <v>0.26050420168067229</v>
      </c>
      <c r="L352" s="103">
        <v>0</v>
      </c>
      <c r="M352" s="103">
        <f>M353</f>
        <v>0</v>
      </c>
      <c r="N352" s="103">
        <f t="shared" ref="N352:N358" si="55">L352+M352</f>
        <v>0</v>
      </c>
      <c r="O352" s="103">
        <v>0</v>
      </c>
    </row>
    <row r="353" spans="1:15" ht="31.5" hidden="1">
      <c r="A353" s="321" t="s">
        <v>710</v>
      </c>
      <c r="B353" s="321"/>
      <c r="C353" s="314" t="s">
        <v>70</v>
      </c>
      <c r="D353" s="314" t="s">
        <v>6</v>
      </c>
      <c r="E353" s="314" t="s">
        <v>964</v>
      </c>
      <c r="F353" s="316" t="s">
        <v>698</v>
      </c>
      <c r="G353" s="103"/>
      <c r="H353" s="103"/>
      <c r="I353" s="103">
        <f>I354</f>
        <v>0</v>
      </c>
      <c r="J353" s="103">
        <f>J354</f>
        <v>4290.8</v>
      </c>
      <c r="K353" s="401">
        <f t="shared" ref="K353:K358" si="56">I353+J353</f>
        <v>4290.8</v>
      </c>
      <c r="L353" s="103">
        <f>L354</f>
        <v>0</v>
      </c>
      <c r="M353" s="103">
        <f>M354</f>
        <v>0</v>
      </c>
      <c r="N353" s="103">
        <f t="shared" si="55"/>
        <v>0</v>
      </c>
      <c r="O353" s="103">
        <f>O354</f>
        <v>0</v>
      </c>
    </row>
    <row r="354" spans="1:15" ht="31.5" hidden="1">
      <c r="A354" s="321" t="s">
        <v>711</v>
      </c>
      <c r="B354" s="321"/>
      <c r="C354" s="314" t="s">
        <v>70</v>
      </c>
      <c r="D354" s="314" t="s">
        <v>6</v>
      </c>
      <c r="E354" s="314" t="s">
        <v>964</v>
      </c>
      <c r="F354" s="316" t="s">
        <v>699</v>
      </c>
      <c r="G354" s="103"/>
      <c r="H354" s="103"/>
      <c r="I354" s="103">
        <v>0</v>
      </c>
      <c r="J354" s="103">
        <v>4290.8</v>
      </c>
      <c r="K354" s="401">
        <f t="shared" si="56"/>
        <v>4290.8</v>
      </c>
      <c r="L354" s="103">
        <v>0</v>
      </c>
      <c r="M354" s="103">
        <v>0</v>
      </c>
      <c r="N354" s="103">
        <f t="shared" si="55"/>
        <v>0</v>
      </c>
      <c r="O354" s="103">
        <v>0</v>
      </c>
    </row>
    <row r="355" spans="1:15" ht="31.5" hidden="1">
      <c r="A355" s="321" t="s">
        <v>735</v>
      </c>
      <c r="B355" s="321"/>
      <c r="C355" s="314" t="s">
        <v>70</v>
      </c>
      <c r="D355" s="314" t="s">
        <v>6</v>
      </c>
      <c r="E355" s="314" t="s">
        <v>964</v>
      </c>
      <c r="F355" s="316" t="s">
        <v>28</v>
      </c>
      <c r="G355" s="103"/>
      <c r="H355" s="103"/>
      <c r="I355" s="103">
        <f>I356</f>
        <v>0</v>
      </c>
      <c r="J355" s="103">
        <v>0</v>
      </c>
      <c r="K355" s="401">
        <f>I355+J355</f>
        <v>0</v>
      </c>
      <c r="L355" s="103">
        <f>L356</f>
        <v>0</v>
      </c>
      <c r="M355" s="103">
        <f>M356</f>
        <v>0</v>
      </c>
      <c r="N355" s="103">
        <f t="shared" si="55"/>
        <v>0</v>
      </c>
      <c r="O355" s="103">
        <f>O356</f>
        <v>0</v>
      </c>
    </row>
    <row r="356" spans="1:15" ht="31.5" hidden="1">
      <c r="A356" s="321" t="s">
        <v>736</v>
      </c>
      <c r="B356" s="321"/>
      <c r="C356" s="314" t="s">
        <v>70</v>
      </c>
      <c r="D356" s="314" t="s">
        <v>6</v>
      </c>
      <c r="E356" s="314" t="s">
        <v>847</v>
      </c>
      <c r="F356" s="316" t="s">
        <v>704</v>
      </c>
      <c r="G356" s="103"/>
      <c r="H356" s="103"/>
      <c r="I356" s="103">
        <v>0</v>
      </c>
      <c r="J356" s="103">
        <v>75.3</v>
      </c>
      <c r="K356" s="401">
        <f>I356+J356</f>
        <v>75.3</v>
      </c>
      <c r="L356" s="103">
        <v>0</v>
      </c>
      <c r="M356" s="103">
        <v>0</v>
      </c>
      <c r="N356" s="103">
        <f t="shared" si="55"/>
        <v>0</v>
      </c>
      <c r="O356" s="103">
        <v>0</v>
      </c>
    </row>
    <row r="357" spans="1:15" s="320" customFormat="1" ht="31.5">
      <c r="A357" s="286" t="s">
        <v>629</v>
      </c>
      <c r="B357" s="330"/>
      <c r="C357" s="316" t="s">
        <v>70</v>
      </c>
      <c r="D357" s="316" t="s">
        <v>6</v>
      </c>
      <c r="E357" s="314" t="s">
        <v>964</v>
      </c>
      <c r="F357" s="316" t="s">
        <v>630</v>
      </c>
      <c r="G357" s="104"/>
      <c r="H357" s="104"/>
      <c r="I357" s="104">
        <v>270</v>
      </c>
      <c r="J357" s="104">
        <v>0</v>
      </c>
      <c r="K357" s="400">
        <f>J357/I357</f>
        <v>0</v>
      </c>
      <c r="L357" s="104">
        <f>L358</f>
        <v>0</v>
      </c>
      <c r="M357" s="104">
        <f>M358</f>
        <v>0</v>
      </c>
      <c r="N357" s="104">
        <f t="shared" si="55"/>
        <v>0</v>
      </c>
      <c r="O357" s="104">
        <f>O358</f>
        <v>0</v>
      </c>
    </row>
    <row r="358" spans="1:15" s="320" customFormat="1" hidden="1">
      <c r="A358" s="286" t="s">
        <v>727</v>
      </c>
      <c r="B358" s="330"/>
      <c r="C358" s="316" t="s">
        <v>70</v>
      </c>
      <c r="D358" s="316" t="s">
        <v>6</v>
      </c>
      <c r="E358" s="314" t="s">
        <v>847</v>
      </c>
      <c r="F358" s="316" t="s">
        <v>728</v>
      </c>
      <c r="G358" s="104"/>
      <c r="H358" s="104"/>
      <c r="I358" s="104">
        <f>I359</f>
        <v>0</v>
      </c>
      <c r="J358" s="104">
        <f>J359</f>
        <v>270</v>
      </c>
      <c r="K358" s="400">
        <f t="shared" si="56"/>
        <v>270</v>
      </c>
      <c r="L358" s="104">
        <v>0</v>
      </c>
      <c r="M358" s="104">
        <f>M359</f>
        <v>0</v>
      </c>
      <c r="N358" s="104">
        <f t="shared" si="55"/>
        <v>0</v>
      </c>
      <c r="O358" s="104">
        <v>0</v>
      </c>
    </row>
    <row r="359" spans="1:15" s="320" customFormat="1" hidden="1">
      <c r="A359" s="3" t="s">
        <v>303</v>
      </c>
      <c r="B359" s="330"/>
      <c r="C359" s="316" t="s">
        <v>70</v>
      </c>
      <c r="D359" s="316" t="s">
        <v>6</v>
      </c>
      <c r="E359" s="314" t="s">
        <v>847</v>
      </c>
      <c r="F359" s="316" t="s">
        <v>304</v>
      </c>
      <c r="G359" s="104"/>
      <c r="H359" s="104"/>
      <c r="I359" s="104">
        <v>0</v>
      </c>
      <c r="J359" s="104">
        <v>270</v>
      </c>
      <c r="K359" s="400">
        <f>I359+J359</f>
        <v>270</v>
      </c>
      <c r="L359" s="104">
        <f>+M359</f>
        <v>0</v>
      </c>
      <c r="M359" s="104">
        <v>0</v>
      </c>
      <c r="N359" s="104">
        <v>0</v>
      </c>
      <c r="O359" s="104">
        <v>0</v>
      </c>
    </row>
    <row r="360" spans="1:15" ht="47.25">
      <c r="A360" s="3" t="s">
        <v>739</v>
      </c>
      <c r="B360" s="3"/>
      <c r="C360" s="316" t="s">
        <v>70</v>
      </c>
      <c r="D360" s="316" t="s">
        <v>6</v>
      </c>
      <c r="E360" s="316" t="s">
        <v>965</v>
      </c>
      <c r="F360" s="316"/>
      <c r="G360" s="319"/>
      <c r="H360" s="319"/>
      <c r="I360" s="318">
        <f>I362+I365</f>
        <v>110</v>
      </c>
      <c r="J360" s="318">
        <f>J362+J365</f>
        <v>2.2000000000000002</v>
      </c>
      <c r="K360" s="401">
        <f>J360/I360</f>
        <v>0.02</v>
      </c>
      <c r="L360" s="318">
        <f>L362</f>
        <v>28.6</v>
      </c>
      <c r="M360" s="318">
        <f>M362</f>
        <v>0</v>
      </c>
      <c r="N360" s="318">
        <f>L360+M360</f>
        <v>28.6</v>
      </c>
      <c r="O360" s="318">
        <f>O362</f>
        <v>0</v>
      </c>
    </row>
    <row r="361" spans="1:15" ht="47.25" hidden="1">
      <c r="A361" s="306" t="s">
        <v>846</v>
      </c>
      <c r="B361" s="286"/>
      <c r="C361" s="316" t="s">
        <v>70</v>
      </c>
      <c r="D361" s="316" t="s">
        <v>6</v>
      </c>
      <c r="E361" s="316" t="s">
        <v>845</v>
      </c>
      <c r="F361" s="316"/>
      <c r="G361" s="319"/>
      <c r="H361" s="319"/>
      <c r="I361" s="318"/>
      <c r="J361" s="318"/>
      <c r="K361" s="401"/>
      <c r="L361" s="318"/>
      <c r="M361" s="318"/>
      <c r="N361" s="318"/>
      <c r="O361" s="318"/>
    </row>
    <row r="362" spans="1:15">
      <c r="A362" s="321" t="s">
        <v>616</v>
      </c>
      <c r="B362" s="321"/>
      <c r="C362" s="316" t="s">
        <v>70</v>
      </c>
      <c r="D362" s="316" t="s">
        <v>6</v>
      </c>
      <c r="E362" s="316" t="s">
        <v>965</v>
      </c>
      <c r="F362" s="316" t="s">
        <v>617</v>
      </c>
      <c r="G362" s="319"/>
      <c r="H362" s="319"/>
      <c r="I362" s="318">
        <v>99</v>
      </c>
      <c r="J362" s="318">
        <v>2.2000000000000002</v>
      </c>
      <c r="K362" s="401">
        <f>J362/I362</f>
        <v>2.2222222222222223E-2</v>
      </c>
      <c r="L362" s="318">
        <f>L363</f>
        <v>28.6</v>
      </c>
      <c r="M362" s="318">
        <f>M363</f>
        <v>0</v>
      </c>
      <c r="N362" s="318">
        <f>L362+M362</f>
        <v>28.6</v>
      </c>
      <c r="O362" s="318">
        <f>O363</f>
        <v>0</v>
      </c>
    </row>
    <row r="363" spans="1:15" s="315" customFormat="1" ht="31.5" hidden="1">
      <c r="A363" s="321" t="s">
        <v>710</v>
      </c>
      <c r="B363" s="321"/>
      <c r="C363" s="316" t="s">
        <v>70</v>
      </c>
      <c r="D363" s="316" t="s">
        <v>6</v>
      </c>
      <c r="E363" s="316" t="s">
        <v>845</v>
      </c>
      <c r="F363" s="316" t="s">
        <v>698</v>
      </c>
      <c r="G363" s="319"/>
      <c r="H363" s="319"/>
      <c r="I363" s="318">
        <f>I364</f>
        <v>110</v>
      </c>
      <c r="J363" s="318">
        <f>J364</f>
        <v>0</v>
      </c>
      <c r="K363" s="401">
        <f>I363+J363</f>
        <v>110</v>
      </c>
      <c r="L363" s="318">
        <f>L364</f>
        <v>28.6</v>
      </c>
      <c r="M363" s="318">
        <f>M364</f>
        <v>0</v>
      </c>
      <c r="N363" s="318">
        <f>L363+M363</f>
        <v>28.6</v>
      </c>
      <c r="O363" s="318">
        <f>O364</f>
        <v>0</v>
      </c>
    </row>
    <row r="364" spans="1:15" s="315" customFormat="1" ht="31.5" hidden="1">
      <c r="A364" s="321" t="s">
        <v>711</v>
      </c>
      <c r="B364" s="321"/>
      <c r="C364" s="316" t="s">
        <v>70</v>
      </c>
      <c r="D364" s="316" t="s">
        <v>6</v>
      </c>
      <c r="E364" s="316" t="s">
        <v>845</v>
      </c>
      <c r="F364" s="316" t="s">
        <v>699</v>
      </c>
      <c r="G364" s="319"/>
      <c r="H364" s="319"/>
      <c r="I364" s="318">
        <v>110</v>
      </c>
      <c r="J364" s="318">
        <v>0</v>
      </c>
      <c r="K364" s="401">
        <f>I364+J364</f>
        <v>110</v>
      </c>
      <c r="L364" s="318">
        <v>28.6</v>
      </c>
      <c r="M364" s="318">
        <v>0</v>
      </c>
      <c r="N364" s="318">
        <f>L364+M364</f>
        <v>28.6</v>
      </c>
      <c r="O364" s="318">
        <v>0</v>
      </c>
    </row>
    <row r="365" spans="1:15" s="315" customFormat="1" ht="31.5">
      <c r="A365" s="286" t="s">
        <v>629</v>
      </c>
      <c r="B365" s="321"/>
      <c r="C365" s="316" t="s">
        <v>70</v>
      </c>
      <c r="D365" s="316" t="s">
        <v>6</v>
      </c>
      <c r="E365" s="316" t="s">
        <v>965</v>
      </c>
      <c r="F365" s="316" t="s">
        <v>630</v>
      </c>
      <c r="G365" s="319"/>
      <c r="H365" s="319"/>
      <c r="I365" s="318">
        <v>11</v>
      </c>
      <c r="J365" s="318">
        <v>0</v>
      </c>
      <c r="K365" s="401">
        <f>J365/I365</f>
        <v>0</v>
      </c>
      <c r="L365" s="318"/>
      <c r="M365" s="318"/>
      <c r="N365" s="318"/>
      <c r="O365" s="318"/>
    </row>
    <row r="366" spans="1:15" s="315" customFormat="1" ht="31.5">
      <c r="A366" s="286" t="s">
        <v>1046</v>
      </c>
      <c r="B366" s="286"/>
      <c r="C366" s="314" t="s">
        <v>70</v>
      </c>
      <c r="D366" s="314" t="s">
        <v>6</v>
      </c>
      <c r="E366" s="314" t="s">
        <v>935</v>
      </c>
      <c r="F366" s="316"/>
      <c r="G366" s="319"/>
      <c r="H366" s="319"/>
      <c r="I366" s="318">
        <f>I368</f>
        <v>52182.5</v>
      </c>
      <c r="J366" s="318">
        <f>J368</f>
        <v>25779.5</v>
      </c>
      <c r="K366" s="401">
        <f>J366/I366</f>
        <v>0.49402577492454369</v>
      </c>
      <c r="L366" s="318">
        <f>L368</f>
        <v>41831</v>
      </c>
      <c r="M366" s="318">
        <f>M368</f>
        <v>10351.5</v>
      </c>
      <c r="N366" s="318">
        <f>L366+M366</f>
        <v>52182.5</v>
      </c>
      <c r="O366" s="318">
        <f>O368</f>
        <v>52182.5</v>
      </c>
    </row>
    <row r="367" spans="1:15" s="315" customFormat="1" ht="31.5" hidden="1">
      <c r="A367" s="322" t="s">
        <v>633</v>
      </c>
      <c r="C367" s="316" t="s">
        <v>70</v>
      </c>
      <c r="D367" s="316" t="s">
        <v>6</v>
      </c>
      <c r="E367" s="314" t="s">
        <v>851</v>
      </c>
      <c r="F367" s="314"/>
      <c r="G367" s="319"/>
      <c r="H367" s="319"/>
      <c r="I367" s="318"/>
      <c r="J367" s="318"/>
      <c r="K367" s="401"/>
      <c r="L367" s="318"/>
      <c r="M367" s="318"/>
      <c r="N367" s="318"/>
      <c r="O367" s="318"/>
    </row>
    <row r="368" spans="1:15" s="315" customFormat="1" ht="18.75" customHeight="1">
      <c r="A368" s="322" t="s">
        <v>623</v>
      </c>
      <c r="C368" s="316" t="s">
        <v>70</v>
      </c>
      <c r="D368" s="316" t="s">
        <v>6</v>
      </c>
      <c r="E368" s="314" t="s">
        <v>936</v>
      </c>
      <c r="F368" s="314"/>
      <c r="G368" s="319"/>
      <c r="H368" s="319"/>
      <c r="I368" s="318">
        <f>I369+I373+I377+I380</f>
        <v>52182.5</v>
      </c>
      <c r="J368" s="318">
        <f>J369+J373+J377+J380</f>
        <v>25779.5</v>
      </c>
      <c r="K368" s="401">
        <f>J368/I368</f>
        <v>0.49402577492454369</v>
      </c>
      <c r="L368" s="318">
        <f>L369+L373+L377</f>
        <v>41831</v>
      </c>
      <c r="M368" s="318">
        <f>M369+M373+M377</f>
        <v>10351.5</v>
      </c>
      <c r="N368" s="318">
        <f>L368+M368</f>
        <v>52182.5</v>
      </c>
      <c r="O368" s="318">
        <f>O369+O373+O377</f>
        <v>52182.5</v>
      </c>
    </row>
    <row r="369" spans="1:15" s="315" customFormat="1" ht="47.25">
      <c r="A369" s="347" t="s">
        <v>634</v>
      </c>
      <c r="B369" s="347"/>
      <c r="C369" s="44" t="s">
        <v>70</v>
      </c>
      <c r="D369" s="44" t="s">
        <v>6</v>
      </c>
      <c r="E369" s="44" t="s">
        <v>936</v>
      </c>
      <c r="F369" s="44" t="s">
        <v>615</v>
      </c>
      <c r="G369" s="103">
        <v>358</v>
      </c>
      <c r="H369" s="103">
        <f>45.9+26+1150+172.5</f>
        <v>1394.4</v>
      </c>
      <c r="I369" s="103">
        <v>30462.6</v>
      </c>
      <c r="J369" s="103">
        <v>14959.7</v>
      </c>
      <c r="K369" s="401">
        <f>J369/I369</f>
        <v>0.49108414908773385</v>
      </c>
      <c r="L369" s="103">
        <f>L370</f>
        <v>41831</v>
      </c>
      <c r="M369" s="103">
        <f>M370</f>
        <v>10351.5</v>
      </c>
      <c r="N369" s="103">
        <f>L369+M369</f>
        <v>52182.5</v>
      </c>
      <c r="O369" s="103">
        <f>O370</f>
        <v>52182.5</v>
      </c>
    </row>
    <row r="370" spans="1:15" s="315" customFormat="1" hidden="1">
      <c r="A370" s="347" t="s">
        <v>726</v>
      </c>
      <c r="B370" s="347"/>
      <c r="C370" s="44" t="s">
        <v>70</v>
      </c>
      <c r="D370" s="44" t="s">
        <v>6</v>
      </c>
      <c r="E370" s="44" t="s">
        <v>851</v>
      </c>
      <c r="F370" s="44" t="s">
        <v>723</v>
      </c>
      <c r="G370" s="103"/>
      <c r="H370" s="103"/>
      <c r="I370" s="103">
        <f>I371+I372</f>
        <v>30997.5</v>
      </c>
      <c r="J370" s="103">
        <f>J371+J372</f>
        <v>-1213.8</v>
      </c>
      <c r="K370" s="401">
        <f t="shared" ref="K370:K376" si="57">I370+J370</f>
        <v>29783.7</v>
      </c>
      <c r="L370" s="103">
        <f>L371</f>
        <v>41831</v>
      </c>
      <c r="M370" s="103">
        <f>M371</f>
        <v>10351.5</v>
      </c>
      <c r="N370" s="103">
        <f>L370+M370</f>
        <v>52182.5</v>
      </c>
      <c r="O370" s="103">
        <f>O371</f>
        <v>52182.5</v>
      </c>
    </row>
    <row r="371" spans="1:15" s="315" customFormat="1" ht="31.5" hidden="1">
      <c r="A371" s="347" t="s">
        <v>717</v>
      </c>
      <c r="B371" s="347"/>
      <c r="C371" s="44" t="s">
        <v>70</v>
      </c>
      <c r="D371" s="44" t="s">
        <v>6</v>
      </c>
      <c r="E371" s="44" t="s">
        <v>851</v>
      </c>
      <c r="F371" s="44" t="s">
        <v>705</v>
      </c>
      <c r="G371" s="103"/>
      <c r="H371" s="103"/>
      <c r="I371" s="103">
        <v>30997.5</v>
      </c>
      <c r="J371" s="103">
        <v>-1213.8</v>
      </c>
      <c r="K371" s="401">
        <f t="shared" si="57"/>
        <v>29783.7</v>
      </c>
      <c r="L371" s="103">
        <v>41831</v>
      </c>
      <c r="M371" s="103">
        <v>10351.5</v>
      </c>
      <c r="N371" s="103">
        <f>L371+M371</f>
        <v>52182.5</v>
      </c>
      <c r="O371" s="103">
        <v>52182.5</v>
      </c>
    </row>
    <row r="372" spans="1:15" s="315" customFormat="1" ht="31.5" hidden="1">
      <c r="A372" s="347" t="s">
        <v>718</v>
      </c>
      <c r="B372" s="347"/>
      <c r="C372" s="44" t="s">
        <v>70</v>
      </c>
      <c r="D372" s="44" t="s">
        <v>6</v>
      </c>
      <c r="E372" s="44" t="s">
        <v>851</v>
      </c>
      <c r="F372" s="44" t="s">
        <v>706</v>
      </c>
      <c r="G372" s="103"/>
      <c r="H372" s="103"/>
      <c r="I372" s="103">
        <v>0</v>
      </c>
      <c r="J372" s="103">
        <v>0</v>
      </c>
      <c r="K372" s="401">
        <f t="shared" si="57"/>
        <v>0</v>
      </c>
      <c r="L372" s="103">
        <v>0</v>
      </c>
      <c r="M372" s="103">
        <v>0</v>
      </c>
      <c r="N372" s="103">
        <f>L372+M372</f>
        <v>0</v>
      </c>
      <c r="O372" s="103">
        <v>0</v>
      </c>
    </row>
    <row r="373" spans="1:15" s="315" customFormat="1">
      <c r="A373" s="346" t="s">
        <v>616</v>
      </c>
      <c r="B373" s="346"/>
      <c r="C373" s="44" t="s">
        <v>70</v>
      </c>
      <c r="D373" s="44" t="s">
        <v>6</v>
      </c>
      <c r="E373" s="44" t="s">
        <v>936</v>
      </c>
      <c r="F373" s="44" t="s">
        <v>617</v>
      </c>
      <c r="G373" s="103"/>
      <c r="H373" s="103"/>
      <c r="I373" s="103">
        <v>397.4</v>
      </c>
      <c r="J373" s="103">
        <v>3.9</v>
      </c>
      <c r="K373" s="401">
        <f>J373/I373</f>
        <v>9.8137896326119783E-3</v>
      </c>
      <c r="L373" s="103">
        <f>L374</f>
        <v>0</v>
      </c>
      <c r="M373" s="103">
        <f>M374</f>
        <v>0</v>
      </c>
      <c r="N373" s="103">
        <f t="shared" ref="N373:N377" si="58">L373+M373</f>
        <v>0</v>
      </c>
      <c r="O373" s="103">
        <f>O374</f>
        <v>0</v>
      </c>
    </row>
    <row r="374" spans="1:15" s="315" customFormat="1" ht="31.5" hidden="1">
      <c r="A374" s="346" t="s">
        <v>710</v>
      </c>
      <c r="B374" s="346"/>
      <c r="C374" s="44" t="s">
        <v>70</v>
      </c>
      <c r="D374" s="44" t="s">
        <v>6</v>
      </c>
      <c r="E374" s="44" t="s">
        <v>851</v>
      </c>
      <c r="F374" s="44" t="s">
        <v>698</v>
      </c>
      <c r="G374" s="103"/>
      <c r="H374" s="103"/>
      <c r="I374" s="103">
        <f>I376+I375</f>
        <v>0</v>
      </c>
      <c r="J374" s="103">
        <f>J376+J375</f>
        <v>1093.9000000000001</v>
      </c>
      <c r="K374" s="401">
        <f t="shared" si="57"/>
        <v>1093.9000000000001</v>
      </c>
      <c r="L374" s="103">
        <f>L376+L375</f>
        <v>0</v>
      </c>
      <c r="M374" s="103">
        <f>M375+M376</f>
        <v>0</v>
      </c>
      <c r="N374" s="103">
        <f t="shared" si="58"/>
        <v>0</v>
      </c>
      <c r="O374" s="103">
        <f>O376+O375</f>
        <v>0</v>
      </c>
    </row>
    <row r="375" spans="1:15" s="315" customFormat="1" ht="31.5" hidden="1">
      <c r="A375" s="347" t="s">
        <v>757</v>
      </c>
      <c r="B375" s="346"/>
      <c r="C375" s="44" t="s">
        <v>70</v>
      </c>
      <c r="D375" s="44" t="s">
        <v>6</v>
      </c>
      <c r="E375" s="44" t="s">
        <v>851</v>
      </c>
      <c r="F375" s="44" t="s">
        <v>758</v>
      </c>
      <c r="G375" s="103"/>
      <c r="H375" s="103"/>
      <c r="I375" s="103">
        <v>0</v>
      </c>
      <c r="J375" s="103">
        <v>0</v>
      </c>
      <c r="K375" s="401">
        <f>I375+J375</f>
        <v>0</v>
      </c>
      <c r="L375" s="103">
        <v>0</v>
      </c>
      <c r="M375" s="103">
        <v>0</v>
      </c>
      <c r="N375" s="103">
        <f t="shared" si="58"/>
        <v>0</v>
      </c>
      <c r="O375" s="103">
        <v>0</v>
      </c>
    </row>
    <row r="376" spans="1:15" s="315" customFormat="1" ht="31.5" hidden="1">
      <c r="A376" s="346" t="s">
        <v>711</v>
      </c>
      <c r="B376" s="346"/>
      <c r="C376" s="44" t="s">
        <v>70</v>
      </c>
      <c r="D376" s="44" t="s">
        <v>6</v>
      </c>
      <c r="E376" s="44" t="s">
        <v>851</v>
      </c>
      <c r="F376" s="44" t="s">
        <v>699</v>
      </c>
      <c r="G376" s="103"/>
      <c r="H376" s="103"/>
      <c r="I376" s="103">
        <v>0</v>
      </c>
      <c r="J376" s="103">
        <v>1093.9000000000001</v>
      </c>
      <c r="K376" s="401">
        <f t="shared" si="57"/>
        <v>1093.9000000000001</v>
      </c>
      <c r="L376" s="103">
        <v>0</v>
      </c>
      <c r="M376" s="103">
        <v>0</v>
      </c>
      <c r="N376" s="103">
        <f t="shared" si="58"/>
        <v>0</v>
      </c>
      <c r="O376" s="103">
        <v>0</v>
      </c>
    </row>
    <row r="377" spans="1:15" s="315" customFormat="1" ht="31.5">
      <c r="A377" s="347" t="s">
        <v>629</v>
      </c>
      <c r="B377" s="346"/>
      <c r="C377" s="44" t="s">
        <v>70</v>
      </c>
      <c r="D377" s="44" t="s">
        <v>6</v>
      </c>
      <c r="E377" s="44" t="s">
        <v>936</v>
      </c>
      <c r="F377" s="44" t="s">
        <v>630</v>
      </c>
      <c r="G377" s="103"/>
      <c r="H377" s="103"/>
      <c r="I377" s="103">
        <v>21320.5</v>
      </c>
      <c r="J377" s="103">
        <v>10814.1</v>
      </c>
      <c r="K377" s="389">
        <f>J377/I377</f>
        <v>0.50721605966088978</v>
      </c>
      <c r="L377" s="103">
        <v>0</v>
      </c>
      <c r="M377" s="103">
        <f>M378</f>
        <v>0</v>
      </c>
      <c r="N377" s="103">
        <f t="shared" si="58"/>
        <v>0</v>
      </c>
      <c r="O377" s="103">
        <v>0</v>
      </c>
    </row>
    <row r="378" spans="1:15" s="315" customFormat="1" hidden="1">
      <c r="A378" s="347" t="s">
        <v>727</v>
      </c>
      <c r="B378" s="346"/>
      <c r="C378" s="44" t="s">
        <v>70</v>
      </c>
      <c r="D378" s="44" t="s">
        <v>6</v>
      </c>
      <c r="E378" s="44" t="s">
        <v>851</v>
      </c>
      <c r="F378" s="44" t="s">
        <v>728</v>
      </c>
      <c r="G378" s="103"/>
      <c r="H378" s="103"/>
      <c r="I378" s="103">
        <f>I379</f>
        <v>0</v>
      </c>
      <c r="J378" s="103">
        <f>J379</f>
        <v>21304.9</v>
      </c>
      <c r="K378" s="389">
        <f>K379</f>
        <v>0.50721605966088978</v>
      </c>
      <c r="L378" s="103">
        <f>L379</f>
        <v>0</v>
      </c>
      <c r="M378" s="103">
        <f>M379</f>
        <v>0</v>
      </c>
      <c r="N378" s="103">
        <f>L378+M378</f>
        <v>0</v>
      </c>
      <c r="O378" s="103">
        <f>O379</f>
        <v>0</v>
      </c>
    </row>
    <row r="379" spans="1:15" s="315" customFormat="1" ht="47.25" hidden="1">
      <c r="A379" s="45" t="s">
        <v>656</v>
      </c>
      <c r="B379" s="346"/>
      <c r="C379" s="44" t="s">
        <v>70</v>
      </c>
      <c r="D379" s="44" t="s">
        <v>6</v>
      </c>
      <c r="E379" s="44" t="s">
        <v>851</v>
      </c>
      <c r="F379" s="44" t="s">
        <v>655</v>
      </c>
      <c r="G379" s="103">
        <v>30</v>
      </c>
      <c r="H379" s="103">
        <v>0</v>
      </c>
      <c r="I379" s="103">
        <v>0</v>
      </c>
      <c r="J379" s="103">
        <v>21304.9</v>
      </c>
      <c r="K379" s="401">
        <f>K377</f>
        <v>0.50721605966088978</v>
      </c>
      <c r="L379" s="103">
        <f>L377</f>
        <v>0</v>
      </c>
      <c r="M379" s="103">
        <v>0</v>
      </c>
      <c r="N379" s="103">
        <f>L379+M379</f>
        <v>0</v>
      </c>
      <c r="O379" s="103">
        <f>O377</f>
        <v>0</v>
      </c>
    </row>
    <row r="380" spans="1:15" s="315" customFormat="1">
      <c r="A380" s="286" t="s">
        <v>618</v>
      </c>
      <c r="B380" s="346"/>
      <c r="C380" s="44" t="s">
        <v>70</v>
      </c>
      <c r="D380" s="44" t="s">
        <v>6</v>
      </c>
      <c r="E380" s="44" t="s">
        <v>936</v>
      </c>
      <c r="F380" s="44" t="s">
        <v>619</v>
      </c>
      <c r="G380" s="103"/>
      <c r="H380" s="103"/>
      <c r="I380" s="103">
        <v>2</v>
      </c>
      <c r="J380" s="103">
        <v>1.8</v>
      </c>
      <c r="K380" s="401">
        <f>J380/I380</f>
        <v>0.9</v>
      </c>
      <c r="L380" s="103"/>
      <c r="M380" s="103"/>
      <c r="N380" s="103"/>
      <c r="O380" s="103"/>
    </row>
    <row r="381" spans="1:15" s="315" customFormat="1" ht="31.5">
      <c r="A381" s="3" t="s">
        <v>1006</v>
      </c>
      <c r="B381" s="322"/>
      <c r="C381" s="314" t="s">
        <v>70</v>
      </c>
      <c r="D381" s="314" t="s">
        <v>6</v>
      </c>
      <c r="E381" s="314" t="s">
        <v>966</v>
      </c>
      <c r="F381" s="316"/>
      <c r="G381" s="103"/>
      <c r="H381" s="103"/>
      <c r="I381" s="103">
        <f>I385+I390+I394+I398+I402+I406+I410+I383+I384+I389</f>
        <v>48581.4</v>
      </c>
      <c r="J381" s="103">
        <f>J383+J384+J385+J389+J390+J402+J406+J410</f>
        <v>19999.5</v>
      </c>
      <c r="K381" s="401">
        <f>J381/I381</f>
        <v>0.41166989835616097</v>
      </c>
      <c r="L381" s="103">
        <f>L385+L390+L394+L398+L402+L406+L410+L383+L384</f>
        <v>47552</v>
      </c>
      <c r="M381" s="103">
        <f>M385+M390+M394+M398+M402+M406+M410+M383+M384</f>
        <v>13083.1</v>
      </c>
      <c r="N381" s="103">
        <f>L381+M381</f>
        <v>60635.1</v>
      </c>
      <c r="O381" s="103">
        <f>O385+O390+O394+O398+O402+O406+O410+O383+O384</f>
        <v>47616.3</v>
      </c>
    </row>
    <row r="382" spans="1:15" s="315" customFormat="1" hidden="1">
      <c r="A382" s="286" t="s">
        <v>669</v>
      </c>
      <c r="B382" s="322"/>
      <c r="C382" s="44" t="s">
        <v>70</v>
      </c>
      <c r="D382" s="44" t="s">
        <v>6</v>
      </c>
      <c r="E382" s="314" t="s">
        <v>967</v>
      </c>
      <c r="F382" s="316"/>
      <c r="G382" s="103"/>
      <c r="H382" s="103"/>
      <c r="I382" s="103"/>
      <c r="J382" s="103"/>
      <c r="K382" s="401"/>
      <c r="L382" s="103"/>
      <c r="M382" s="103"/>
      <c r="N382" s="103"/>
      <c r="O382" s="103"/>
    </row>
    <row r="383" spans="1:15" s="315" customFormat="1" ht="47.25">
      <c r="A383" s="286" t="s">
        <v>634</v>
      </c>
      <c r="B383" s="322"/>
      <c r="C383" s="44" t="s">
        <v>70</v>
      </c>
      <c r="D383" s="44" t="s">
        <v>6</v>
      </c>
      <c r="E383" s="314" t="s">
        <v>966</v>
      </c>
      <c r="F383" s="316" t="s">
        <v>615</v>
      </c>
      <c r="G383" s="103"/>
      <c r="H383" s="103"/>
      <c r="I383" s="103">
        <v>14169.5</v>
      </c>
      <c r="J383" s="103">
        <v>6166.8</v>
      </c>
      <c r="K383" s="401">
        <f>J383/I383</f>
        <v>0.43521648611454183</v>
      </c>
      <c r="L383" s="103">
        <v>13887.5</v>
      </c>
      <c r="M383" s="103">
        <v>1280</v>
      </c>
      <c r="N383" s="103">
        <f>L383+M383</f>
        <v>15167.5</v>
      </c>
      <c r="O383" s="103">
        <v>13887.5</v>
      </c>
    </row>
    <row r="384" spans="1:15" s="315" customFormat="1">
      <c r="A384" s="286" t="s">
        <v>616</v>
      </c>
      <c r="B384" s="322"/>
      <c r="C384" s="44" t="s">
        <v>70</v>
      </c>
      <c r="D384" s="44" t="s">
        <v>6</v>
      </c>
      <c r="E384" s="314" t="s">
        <v>966</v>
      </c>
      <c r="F384" s="316" t="s">
        <v>617</v>
      </c>
      <c r="G384" s="103"/>
      <c r="H384" s="103"/>
      <c r="I384" s="103">
        <v>20353.599999999999</v>
      </c>
      <c r="J384" s="103">
        <v>6984.8</v>
      </c>
      <c r="K384" s="401">
        <f>J384/I384</f>
        <v>0.34317270654822735</v>
      </c>
      <c r="L384" s="103">
        <v>24396.7</v>
      </c>
      <c r="M384" s="103">
        <v>3300</v>
      </c>
      <c r="N384" s="103">
        <f>L384+M384</f>
        <v>27696.7</v>
      </c>
      <c r="O384" s="103">
        <v>24596.7</v>
      </c>
    </row>
    <row r="385" spans="1:15" s="315" customFormat="1" hidden="1">
      <c r="A385" s="286" t="s">
        <v>761</v>
      </c>
      <c r="B385" s="286"/>
      <c r="C385" s="314" t="s">
        <v>70</v>
      </c>
      <c r="D385" s="314" t="s">
        <v>6</v>
      </c>
      <c r="E385" s="314" t="s">
        <v>966</v>
      </c>
      <c r="F385" s="316" t="s">
        <v>657</v>
      </c>
      <c r="G385" s="103"/>
      <c r="H385" s="103"/>
      <c r="I385" s="103">
        <v>0</v>
      </c>
      <c r="J385" s="103">
        <v>0</v>
      </c>
      <c r="K385" s="401">
        <f>I385+J385</f>
        <v>0</v>
      </c>
      <c r="L385" s="72">
        <f>L386</f>
        <v>0</v>
      </c>
      <c r="M385" s="72">
        <f>M386</f>
        <v>5000</v>
      </c>
      <c r="N385" s="72">
        <f>L385+M385</f>
        <v>5000</v>
      </c>
      <c r="O385" s="72">
        <f>O386</f>
        <v>5000</v>
      </c>
    </row>
    <row r="386" spans="1:15" s="315" customFormat="1" hidden="1">
      <c r="A386" s="286" t="s">
        <v>25</v>
      </c>
      <c r="B386" s="286"/>
      <c r="C386" s="44" t="s">
        <v>70</v>
      </c>
      <c r="D386" s="44" t="s">
        <v>6</v>
      </c>
      <c r="E386" s="314" t="s">
        <v>966</v>
      </c>
      <c r="F386" s="316" t="s">
        <v>731</v>
      </c>
      <c r="G386" s="103"/>
      <c r="H386" s="103"/>
      <c r="I386" s="103">
        <f>I387</f>
        <v>6222.1</v>
      </c>
      <c r="J386" s="103">
        <f>J387</f>
        <v>-6222.1</v>
      </c>
      <c r="K386" s="401">
        <f>I386+J386</f>
        <v>0</v>
      </c>
      <c r="L386" s="72">
        <f>L387</f>
        <v>0</v>
      </c>
      <c r="M386" s="72">
        <f>M387</f>
        <v>5000</v>
      </c>
      <c r="N386" s="72">
        <f>L386+M386</f>
        <v>5000</v>
      </c>
      <c r="O386" s="72">
        <f>O387</f>
        <v>5000</v>
      </c>
    </row>
    <row r="387" spans="1:15" s="315" customFormat="1" ht="31.5" hidden="1">
      <c r="A387" s="286" t="s">
        <v>737</v>
      </c>
      <c r="B387" s="286"/>
      <c r="C387" s="44" t="s">
        <v>70</v>
      </c>
      <c r="D387" s="44" t="s">
        <v>6</v>
      </c>
      <c r="E387" s="314" t="s">
        <v>966</v>
      </c>
      <c r="F387" s="316" t="s">
        <v>732</v>
      </c>
      <c r="G387" s="103"/>
      <c r="H387" s="103"/>
      <c r="I387" s="103">
        <v>6222.1</v>
      </c>
      <c r="J387" s="103">
        <v>-6222.1</v>
      </c>
      <c r="K387" s="401">
        <f>I387+J387</f>
        <v>0</v>
      </c>
      <c r="L387" s="72">
        <v>0</v>
      </c>
      <c r="M387" s="72">
        <v>5000</v>
      </c>
      <c r="N387" s="72">
        <f>L387+M387</f>
        <v>5000</v>
      </c>
      <c r="O387" s="72">
        <v>5000</v>
      </c>
    </row>
    <row r="388" spans="1:15" s="315" customFormat="1" ht="31.5" hidden="1">
      <c r="A388" s="3" t="s">
        <v>677</v>
      </c>
      <c r="B388" s="322"/>
      <c r="C388" s="314" t="s">
        <v>70</v>
      </c>
      <c r="D388" s="314" t="s">
        <v>6</v>
      </c>
      <c r="E388" s="314" t="s">
        <v>966</v>
      </c>
      <c r="F388" s="316"/>
      <c r="G388" s="103"/>
      <c r="H388" s="103"/>
      <c r="I388" s="103"/>
      <c r="J388" s="103"/>
      <c r="K388" s="401"/>
      <c r="L388" s="103"/>
      <c r="M388" s="103"/>
      <c r="N388" s="103"/>
      <c r="O388" s="103"/>
    </row>
    <row r="389" spans="1:15" s="315" customFormat="1" ht="14.25" customHeight="1">
      <c r="A389" s="330" t="s">
        <v>735</v>
      </c>
      <c r="B389" s="322"/>
      <c r="C389" s="44" t="s">
        <v>70</v>
      </c>
      <c r="D389" s="44" t="s">
        <v>6</v>
      </c>
      <c r="E389" s="314" t="s">
        <v>966</v>
      </c>
      <c r="F389" s="316" t="s">
        <v>28</v>
      </c>
      <c r="G389" s="103"/>
      <c r="H389" s="103"/>
      <c r="I389" s="103">
        <v>2.6</v>
      </c>
      <c r="J389" s="103">
        <v>0</v>
      </c>
      <c r="K389" s="401">
        <f>J389/I389</f>
        <v>0</v>
      </c>
      <c r="L389" s="103"/>
      <c r="M389" s="103"/>
      <c r="N389" s="103"/>
      <c r="O389" s="103"/>
    </row>
    <row r="390" spans="1:15" s="315" customFormat="1">
      <c r="A390" s="286" t="s">
        <v>618</v>
      </c>
      <c r="B390" s="286"/>
      <c r="C390" s="314" t="s">
        <v>70</v>
      </c>
      <c r="D390" s="314" t="s">
        <v>6</v>
      </c>
      <c r="E390" s="314" t="s">
        <v>966</v>
      </c>
      <c r="F390" s="316" t="s">
        <v>619</v>
      </c>
      <c r="G390" s="103"/>
      <c r="H390" s="103"/>
      <c r="I390" s="103">
        <v>482.5</v>
      </c>
      <c r="J390" s="103">
        <v>189</v>
      </c>
      <c r="K390" s="401">
        <f>J390/I390</f>
        <v>0.39170984455958552</v>
      </c>
      <c r="L390" s="103">
        <f>L392</f>
        <v>629</v>
      </c>
      <c r="M390" s="103">
        <f>M391</f>
        <v>0</v>
      </c>
      <c r="N390" s="103">
        <f>L390+M390</f>
        <v>629</v>
      </c>
      <c r="O390" s="103">
        <f>O392</f>
        <v>629</v>
      </c>
    </row>
    <row r="391" spans="1:15" s="315" customFormat="1" hidden="1">
      <c r="A391" s="286" t="s">
        <v>724</v>
      </c>
      <c r="B391" s="286"/>
      <c r="C391" s="314" t="s">
        <v>70</v>
      </c>
      <c r="D391" s="314" t="s">
        <v>6</v>
      </c>
      <c r="E391" s="314" t="s">
        <v>852</v>
      </c>
      <c r="F391" s="316" t="s">
        <v>725</v>
      </c>
      <c r="G391" s="103"/>
      <c r="H391" s="103"/>
      <c r="I391" s="103">
        <f>I392</f>
        <v>629</v>
      </c>
      <c r="J391" s="103">
        <f>J392</f>
        <v>-235</v>
      </c>
      <c r="K391" s="401">
        <f>K392</f>
        <v>394</v>
      </c>
      <c r="L391" s="103">
        <f>L392</f>
        <v>629</v>
      </c>
      <c r="M391" s="103">
        <f>M392</f>
        <v>0</v>
      </c>
      <c r="N391" s="103">
        <f>L391+M391</f>
        <v>629</v>
      </c>
      <c r="O391" s="103">
        <f>O392</f>
        <v>629</v>
      </c>
    </row>
    <row r="392" spans="1:15" s="315" customFormat="1" hidden="1">
      <c r="A392" s="3" t="s">
        <v>661</v>
      </c>
      <c r="B392" s="3"/>
      <c r="C392" s="314" t="s">
        <v>70</v>
      </c>
      <c r="D392" s="314" t="s">
        <v>6</v>
      </c>
      <c r="E392" s="314" t="s">
        <v>852</v>
      </c>
      <c r="F392" s="316" t="s">
        <v>620</v>
      </c>
      <c r="G392" s="103"/>
      <c r="H392" s="103"/>
      <c r="I392" s="103">
        <v>629</v>
      </c>
      <c r="J392" s="103">
        <v>-235</v>
      </c>
      <c r="K392" s="401">
        <f>I392+J392</f>
        <v>394</v>
      </c>
      <c r="L392" s="103">
        <v>629</v>
      </c>
      <c r="M392" s="103">
        <v>0</v>
      </c>
      <c r="N392" s="103">
        <f>L392+M392</f>
        <v>629</v>
      </c>
      <c r="O392" s="103">
        <v>629</v>
      </c>
    </row>
    <row r="393" spans="1:15" s="315" customFormat="1" ht="31.5" hidden="1">
      <c r="A393" s="322" t="s">
        <v>684</v>
      </c>
      <c r="B393" s="322"/>
      <c r="C393" s="314" t="s">
        <v>70</v>
      </c>
      <c r="D393" s="314" t="s">
        <v>6</v>
      </c>
      <c r="E393" s="314" t="s">
        <v>853</v>
      </c>
      <c r="F393" s="316"/>
      <c r="G393" s="60"/>
      <c r="H393" s="60"/>
      <c r="I393" s="60"/>
      <c r="J393" s="60"/>
      <c r="K393" s="401"/>
      <c r="L393" s="60"/>
      <c r="M393" s="60"/>
      <c r="N393" s="60"/>
      <c r="O393" s="60"/>
    </row>
    <row r="394" spans="1:15" s="315" customFormat="1" ht="47.25" hidden="1">
      <c r="A394" s="286" t="s">
        <v>634</v>
      </c>
      <c r="B394" s="286"/>
      <c r="C394" s="314" t="s">
        <v>70</v>
      </c>
      <c r="D394" s="314" t="s">
        <v>6</v>
      </c>
      <c r="E394" s="314" t="s">
        <v>966</v>
      </c>
      <c r="F394" s="316" t="s">
        <v>615</v>
      </c>
      <c r="G394" s="103">
        <v>71774.299999999988</v>
      </c>
      <c r="H394" s="103">
        <f>100+368+56</f>
        <v>524</v>
      </c>
      <c r="I394" s="103">
        <v>0</v>
      </c>
      <c r="J394" s="103">
        <v>0</v>
      </c>
      <c r="K394" s="401">
        <f>I394+J394</f>
        <v>0</v>
      </c>
      <c r="L394" s="72">
        <v>0</v>
      </c>
      <c r="M394" s="72">
        <v>0</v>
      </c>
      <c r="N394" s="72">
        <f>L394+M394</f>
        <v>0</v>
      </c>
      <c r="O394" s="72">
        <v>0</v>
      </c>
    </row>
    <row r="395" spans="1:15" s="315" customFormat="1" hidden="1">
      <c r="A395" s="286" t="s">
        <v>726</v>
      </c>
      <c r="B395" s="286"/>
      <c r="C395" s="314" t="s">
        <v>70</v>
      </c>
      <c r="D395" s="314" t="s">
        <v>6</v>
      </c>
      <c r="E395" s="314" t="s">
        <v>853</v>
      </c>
      <c r="F395" s="316" t="s">
        <v>723</v>
      </c>
      <c r="G395" s="103"/>
      <c r="H395" s="103"/>
      <c r="I395" s="103">
        <f>I396+I397</f>
        <v>11865.4</v>
      </c>
      <c r="J395" s="103">
        <f>J396+J397</f>
        <v>2275</v>
      </c>
      <c r="K395" s="401">
        <f>K396+K397</f>
        <v>14140.4</v>
      </c>
      <c r="L395" s="103">
        <f>L396+L397</f>
        <v>13887.5</v>
      </c>
      <c r="M395" s="103">
        <f>M396</f>
        <v>1280</v>
      </c>
      <c r="N395" s="103">
        <f>L396+M395</f>
        <v>15149</v>
      </c>
      <c r="O395" s="103">
        <f>O396+O397</f>
        <v>13887.5</v>
      </c>
    </row>
    <row r="396" spans="1:15" s="315" customFormat="1" ht="31.5" hidden="1">
      <c r="A396" s="286" t="s">
        <v>717</v>
      </c>
      <c r="B396" s="286"/>
      <c r="C396" s="314" t="s">
        <v>70</v>
      </c>
      <c r="D396" s="314" t="s">
        <v>6</v>
      </c>
      <c r="E396" s="314" t="s">
        <v>853</v>
      </c>
      <c r="F396" s="44" t="s">
        <v>705</v>
      </c>
      <c r="G396" s="103"/>
      <c r="H396" s="103"/>
      <c r="I396" s="103">
        <v>11846.9</v>
      </c>
      <c r="J396" s="103">
        <v>2277</v>
      </c>
      <c r="K396" s="401">
        <f>I396+J396</f>
        <v>14123.9</v>
      </c>
      <c r="L396" s="72">
        <v>13869</v>
      </c>
      <c r="M396" s="72">
        <v>1280</v>
      </c>
      <c r="N396" s="72">
        <f t="shared" ref="N396:N401" si="59">L396+M396</f>
        <v>15149</v>
      </c>
      <c r="O396" s="72">
        <v>13869</v>
      </c>
    </row>
    <row r="397" spans="1:15" s="315" customFormat="1" ht="31.5" hidden="1">
      <c r="A397" s="286" t="s">
        <v>718</v>
      </c>
      <c r="B397" s="286"/>
      <c r="C397" s="314" t="s">
        <v>70</v>
      </c>
      <c r="D397" s="314" t="s">
        <v>6</v>
      </c>
      <c r="E397" s="314" t="s">
        <v>853</v>
      </c>
      <c r="F397" s="44" t="s">
        <v>706</v>
      </c>
      <c r="G397" s="103"/>
      <c r="H397" s="103"/>
      <c r="I397" s="103">
        <v>18.5</v>
      </c>
      <c r="J397" s="103">
        <v>-2</v>
      </c>
      <c r="K397" s="401">
        <f>I397+J397</f>
        <v>16.5</v>
      </c>
      <c r="L397" s="72">
        <v>18.5</v>
      </c>
      <c r="M397" s="72">
        <v>0</v>
      </c>
      <c r="N397" s="72">
        <f t="shared" si="59"/>
        <v>18.5</v>
      </c>
      <c r="O397" s="72">
        <v>18.5</v>
      </c>
    </row>
    <row r="398" spans="1:15" s="315" customFormat="1" hidden="1">
      <c r="A398" s="286" t="s">
        <v>616</v>
      </c>
      <c r="B398" s="286"/>
      <c r="C398" s="314" t="s">
        <v>70</v>
      </c>
      <c r="D398" s="314" t="s">
        <v>6</v>
      </c>
      <c r="E398" s="314" t="s">
        <v>966</v>
      </c>
      <c r="F398" s="316" t="s">
        <v>617</v>
      </c>
      <c r="G398" s="103"/>
      <c r="H398" s="103"/>
      <c r="I398" s="103">
        <v>0</v>
      </c>
      <c r="J398" s="103">
        <v>0</v>
      </c>
      <c r="K398" s="401">
        <f>I398+J398</f>
        <v>0</v>
      </c>
      <c r="L398" s="72">
        <v>0</v>
      </c>
      <c r="M398" s="72">
        <v>0</v>
      </c>
      <c r="N398" s="72">
        <f t="shared" si="59"/>
        <v>0</v>
      </c>
      <c r="O398" s="72">
        <v>0</v>
      </c>
    </row>
    <row r="399" spans="1:15" s="315" customFormat="1" ht="31.5" hidden="1">
      <c r="A399" s="286" t="s">
        <v>710</v>
      </c>
      <c r="B399" s="286"/>
      <c r="C399" s="314" t="s">
        <v>70</v>
      </c>
      <c r="D399" s="314" t="s">
        <v>6</v>
      </c>
      <c r="E399" s="314" t="s">
        <v>853</v>
      </c>
      <c r="F399" s="316" t="s">
        <v>698</v>
      </c>
      <c r="G399" s="103"/>
      <c r="H399" s="103"/>
      <c r="I399" s="103">
        <f>I401+I400</f>
        <v>20196.7</v>
      </c>
      <c r="J399" s="103">
        <f>J401+J400</f>
        <v>-2302.8000000000002</v>
      </c>
      <c r="K399" s="401">
        <f>I399+J399</f>
        <v>17893.900000000001</v>
      </c>
      <c r="L399" s="72">
        <f>L401</f>
        <v>24396.7</v>
      </c>
      <c r="M399" s="72">
        <f>M400+M401</f>
        <v>3300</v>
      </c>
      <c r="N399" s="72">
        <f t="shared" si="59"/>
        <v>27696.7</v>
      </c>
      <c r="O399" s="72">
        <f>O401</f>
        <v>24596.7</v>
      </c>
    </row>
    <row r="400" spans="1:15" s="315" customFormat="1" ht="31.5" hidden="1">
      <c r="A400" s="286" t="s">
        <v>757</v>
      </c>
      <c r="B400" s="286"/>
      <c r="C400" s="314" t="s">
        <v>70</v>
      </c>
      <c r="D400" s="314" t="s">
        <v>6</v>
      </c>
      <c r="E400" s="314" t="s">
        <v>853</v>
      </c>
      <c r="F400" s="316" t="s">
        <v>758</v>
      </c>
      <c r="G400" s="103"/>
      <c r="H400" s="103"/>
      <c r="I400" s="103">
        <v>0</v>
      </c>
      <c r="J400" s="103">
        <v>89.5</v>
      </c>
      <c r="K400" s="401">
        <f t="shared" ref="K400" si="60">I400+J400</f>
        <v>89.5</v>
      </c>
      <c r="L400" s="72">
        <v>0</v>
      </c>
      <c r="M400" s="72">
        <v>0</v>
      </c>
      <c r="N400" s="72">
        <f t="shared" si="59"/>
        <v>0</v>
      </c>
      <c r="O400" s="72">
        <v>0</v>
      </c>
    </row>
    <row r="401" spans="1:15" s="315" customFormat="1" ht="31.5" hidden="1">
      <c r="A401" s="286" t="s">
        <v>711</v>
      </c>
      <c r="B401" s="286"/>
      <c r="C401" s="314" t="s">
        <v>70</v>
      </c>
      <c r="D401" s="314" t="s">
        <v>6</v>
      </c>
      <c r="E401" s="314" t="s">
        <v>853</v>
      </c>
      <c r="F401" s="316" t="s">
        <v>699</v>
      </c>
      <c r="G401" s="103"/>
      <c r="H401" s="103"/>
      <c r="I401" s="103">
        <v>20196.7</v>
      </c>
      <c r="J401" s="103">
        <v>-2392.3000000000002</v>
      </c>
      <c r="K401" s="401">
        <f>I401+J401</f>
        <v>17804.400000000001</v>
      </c>
      <c r="L401" s="72">
        <v>24396.7</v>
      </c>
      <c r="M401" s="72">
        <v>3300</v>
      </c>
      <c r="N401" s="72">
        <f t="shared" si="59"/>
        <v>27696.7</v>
      </c>
      <c r="O401" s="72">
        <f>24396.7+200</f>
        <v>24596.7</v>
      </c>
    </row>
    <row r="402" spans="1:15" s="315" customFormat="1">
      <c r="A402" s="286" t="s">
        <v>972</v>
      </c>
      <c r="B402" s="286"/>
      <c r="C402" s="314" t="s">
        <v>70</v>
      </c>
      <c r="D402" s="314" t="s">
        <v>6</v>
      </c>
      <c r="E402" s="314" t="s">
        <v>968</v>
      </c>
      <c r="F402" s="316"/>
      <c r="G402" s="103"/>
      <c r="H402" s="103"/>
      <c r="I402" s="103">
        <f t="shared" ref="I402:J404" si="61">I403</f>
        <v>5405.4</v>
      </c>
      <c r="J402" s="103">
        <f t="shared" si="61"/>
        <v>2618.9</v>
      </c>
      <c r="K402" s="401">
        <f>J402/I402</f>
        <v>0.48449698449698453</v>
      </c>
      <c r="L402" s="72">
        <f t="shared" ref="L402:M404" si="62">L403</f>
        <v>0</v>
      </c>
      <c r="M402" s="72">
        <f t="shared" si="62"/>
        <v>3503.1</v>
      </c>
      <c r="N402" s="72">
        <f t="shared" ref="N402:N408" si="63">L402+M402</f>
        <v>3503.1</v>
      </c>
      <c r="O402" s="72">
        <f>O403</f>
        <v>3503.1</v>
      </c>
    </row>
    <row r="403" spans="1:15" s="315" customFormat="1" ht="31.5">
      <c r="A403" s="286" t="s">
        <v>751</v>
      </c>
      <c r="B403" s="286"/>
      <c r="C403" s="314" t="s">
        <v>70</v>
      </c>
      <c r="D403" s="314" t="s">
        <v>6</v>
      </c>
      <c r="E403" s="314" t="s">
        <v>968</v>
      </c>
      <c r="F403" s="316" t="s">
        <v>630</v>
      </c>
      <c r="G403" s="103"/>
      <c r="H403" s="103"/>
      <c r="I403" s="103">
        <v>5405.4</v>
      </c>
      <c r="J403" s="103">
        <v>2618.9</v>
      </c>
      <c r="K403" s="401">
        <f>J403/I403</f>
        <v>0.48449698449698453</v>
      </c>
      <c r="L403" s="72">
        <f t="shared" si="62"/>
        <v>0</v>
      </c>
      <c r="M403" s="72">
        <f t="shared" si="62"/>
        <v>3503.1</v>
      </c>
      <c r="N403" s="72">
        <f t="shared" si="63"/>
        <v>3503.1</v>
      </c>
      <c r="O403" s="72">
        <f>O404</f>
        <v>3503.1</v>
      </c>
    </row>
    <row r="404" spans="1:15" s="315" customFormat="1" hidden="1">
      <c r="A404" s="286" t="s">
        <v>727</v>
      </c>
      <c r="B404" s="286"/>
      <c r="C404" s="314" t="s">
        <v>70</v>
      </c>
      <c r="D404" s="314" t="s">
        <v>6</v>
      </c>
      <c r="E404" s="314" t="s">
        <v>848</v>
      </c>
      <c r="F404" s="316" t="s">
        <v>728</v>
      </c>
      <c r="G404" s="103"/>
      <c r="H404" s="103"/>
      <c r="I404" s="103">
        <f t="shared" si="61"/>
        <v>0</v>
      </c>
      <c r="J404" s="103">
        <f t="shared" si="61"/>
        <v>3503.1</v>
      </c>
      <c r="K404" s="401">
        <f t="shared" ref="K404:K409" si="64">I404+J404</f>
        <v>3503.1</v>
      </c>
      <c r="L404" s="72">
        <f t="shared" si="62"/>
        <v>0</v>
      </c>
      <c r="M404" s="72">
        <f t="shared" si="62"/>
        <v>3503.1</v>
      </c>
      <c r="N404" s="72">
        <f t="shared" si="63"/>
        <v>3503.1</v>
      </c>
      <c r="O404" s="72">
        <f>O405</f>
        <v>3503.1</v>
      </c>
    </row>
    <row r="405" spans="1:15" s="315" customFormat="1" ht="47.25" hidden="1">
      <c r="A405" s="286" t="s">
        <v>656</v>
      </c>
      <c r="B405" s="286"/>
      <c r="C405" s="314" t="s">
        <v>70</v>
      </c>
      <c r="D405" s="314" t="s">
        <v>6</v>
      </c>
      <c r="E405" s="314" t="s">
        <v>848</v>
      </c>
      <c r="F405" s="316" t="s">
        <v>655</v>
      </c>
      <c r="G405" s="103"/>
      <c r="H405" s="103"/>
      <c r="I405" s="103">
        <v>0</v>
      </c>
      <c r="J405" s="103">
        <f>3503.1</f>
        <v>3503.1</v>
      </c>
      <c r="K405" s="401">
        <f t="shared" si="64"/>
        <v>3503.1</v>
      </c>
      <c r="L405" s="72">
        <v>0</v>
      </c>
      <c r="M405" s="72">
        <v>3503.1</v>
      </c>
      <c r="N405" s="72">
        <f t="shared" si="63"/>
        <v>3503.1</v>
      </c>
      <c r="O405" s="72">
        <v>3503.1</v>
      </c>
    </row>
    <row r="406" spans="1:15" s="315" customFormat="1">
      <c r="A406" s="286" t="s">
        <v>973</v>
      </c>
      <c r="B406" s="286"/>
      <c r="C406" s="314" t="s">
        <v>70</v>
      </c>
      <c r="D406" s="314" t="s">
        <v>6</v>
      </c>
      <c r="E406" s="314" t="s">
        <v>969</v>
      </c>
      <c r="F406" s="316"/>
      <c r="G406" s="103"/>
      <c r="H406" s="103"/>
      <c r="I406" s="103">
        <f t="shared" ref="I406:J408" si="65">I407</f>
        <v>4381.1000000000004</v>
      </c>
      <c r="J406" s="103">
        <f t="shared" si="65"/>
        <v>2150</v>
      </c>
      <c r="K406" s="401">
        <f>J406/I406</f>
        <v>0.49074433361484554</v>
      </c>
      <c r="L406" s="72">
        <f t="shared" ref="L406:M408" si="66">L407</f>
        <v>4736.7</v>
      </c>
      <c r="M406" s="72">
        <f t="shared" si="66"/>
        <v>0</v>
      </c>
      <c r="N406" s="72">
        <f t="shared" si="63"/>
        <v>4736.7</v>
      </c>
      <c r="O406" s="72">
        <f>O407</f>
        <v>0</v>
      </c>
    </row>
    <row r="407" spans="1:15" s="315" customFormat="1" ht="31.5">
      <c r="A407" s="286" t="s">
        <v>751</v>
      </c>
      <c r="B407" s="286"/>
      <c r="C407" s="314" t="s">
        <v>70</v>
      </c>
      <c r="D407" s="314" t="s">
        <v>6</v>
      </c>
      <c r="E407" s="314" t="s">
        <v>969</v>
      </c>
      <c r="F407" s="316" t="s">
        <v>630</v>
      </c>
      <c r="G407" s="103"/>
      <c r="H407" s="103"/>
      <c r="I407" s="103">
        <v>4381.1000000000004</v>
      </c>
      <c r="J407" s="103">
        <v>2150</v>
      </c>
      <c r="K407" s="401">
        <f>J407/I407</f>
        <v>0.49074433361484554</v>
      </c>
      <c r="L407" s="103">
        <f t="shared" si="66"/>
        <v>4736.7</v>
      </c>
      <c r="M407" s="103">
        <f t="shared" si="66"/>
        <v>0</v>
      </c>
      <c r="N407" s="103">
        <f t="shared" si="63"/>
        <v>4736.7</v>
      </c>
      <c r="O407" s="103">
        <f>O408</f>
        <v>0</v>
      </c>
    </row>
    <row r="408" spans="1:15" s="315" customFormat="1" hidden="1">
      <c r="A408" s="286" t="s">
        <v>727</v>
      </c>
      <c r="B408" s="286"/>
      <c r="C408" s="314" t="s">
        <v>70</v>
      </c>
      <c r="D408" s="314" t="s">
        <v>6</v>
      </c>
      <c r="E408" s="314" t="s">
        <v>849</v>
      </c>
      <c r="F408" s="316" t="s">
        <v>728</v>
      </c>
      <c r="G408" s="103"/>
      <c r="H408" s="103"/>
      <c r="I408" s="103">
        <f t="shared" si="65"/>
        <v>4736.7</v>
      </c>
      <c r="J408" s="103">
        <f t="shared" si="65"/>
        <v>0.8</v>
      </c>
      <c r="K408" s="401">
        <f t="shared" si="64"/>
        <v>4737.5</v>
      </c>
      <c r="L408" s="103">
        <f t="shared" si="66"/>
        <v>4736.7</v>
      </c>
      <c r="M408" s="103">
        <f t="shared" si="66"/>
        <v>0</v>
      </c>
      <c r="N408" s="103">
        <f t="shared" si="63"/>
        <v>4736.7</v>
      </c>
      <c r="O408" s="103">
        <f>O409</f>
        <v>0</v>
      </c>
    </row>
    <row r="409" spans="1:15" s="315" customFormat="1" ht="47.25" hidden="1">
      <c r="A409" s="286" t="s">
        <v>656</v>
      </c>
      <c r="B409" s="286"/>
      <c r="C409" s="44" t="s">
        <v>70</v>
      </c>
      <c r="D409" s="44" t="s">
        <v>6</v>
      </c>
      <c r="E409" s="314" t="s">
        <v>849</v>
      </c>
      <c r="F409" s="316" t="s">
        <v>655</v>
      </c>
      <c r="G409" s="72"/>
      <c r="H409" s="72"/>
      <c r="I409" s="72">
        <v>4736.7</v>
      </c>
      <c r="J409" s="72">
        <v>0.8</v>
      </c>
      <c r="K409" s="389">
        <f t="shared" si="64"/>
        <v>4737.5</v>
      </c>
      <c r="L409" s="72">
        <v>4736.7</v>
      </c>
      <c r="M409" s="72">
        <v>0</v>
      </c>
      <c r="N409" s="103">
        <f t="shared" ref="N409:N412" si="67">L409+M409</f>
        <v>4736.7</v>
      </c>
      <c r="O409" s="72">
        <v>0</v>
      </c>
    </row>
    <row r="410" spans="1:15" s="315" customFormat="1" ht="31.5">
      <c r="A410" s="286" t="s">
        <v>685</v>
      </c>
      <c r="B410" s="286"/>
      <c r="C410" s="44" t="s">
        <v>70</v>
      </c>
      <c r="D410" s="44" t="s">
        <v>6</v>
      </c>
      <c r="E410" s="44" t="s">
        <v>970</v>
      </c>
      <c r="F410" s="316"/>
      <c r="G410" s="72"/>
      <c r="H410" s="72"/>
      <c r="I410" s="72">
        <f>I411</f>
        <v>3786.7</v>
      </c>
      <c r="J410" s="72">
        <f>J411</f>
        <v>1890</v>
      </c>
      <c r="K410" s="389">
        <f>J410/I410</f>
        <v>0.49911532468904324</v>
      </c>
      <c r="L410" s="72">
        <f t="shared" ref="L410:M412" si="68">L411</f>
        <v>3902.1</v>
      </c>
      <c r="M410" s="72">
        <f t="shared" si="68"/>
        <v>0</v>
      </c>
      <c r="N410" s="103">
        <f>L410+M410</f>
        <v>3902.1</v>
      </c>
      <c r="O410" s="72">
        <f>O411</f>
        <v>0</v>
      </c>
    </row>
    <row r="411" spans="1:15" s="315" customFormat="1" ht="31.5">
      <c r="A411" s="286" t="s">
        <v>751</v>
      </c>
      <c r="B411" s="286"/>
      <c r="C411" s="314" t="s">
        <v>70</v>
      </c>
      <c r="D411" s="314" t="s">
        <v>6</v>
      </c>
      <c r="E411" s="314" t="s">
        <v>970</v>
      </c>
      <c r="F411" s="316" t="s">
        <v>630</v>
      </c>
      <c r="G411" s="103">
        <v>0</v>
      </c>
      <c r="H411" s="103">
        <f>283.5+1889.9</f>
        <v>2173.4</v>
      </c>
      <c r="I411" s="103">
        <v>3786.7</v>
      </c>
      <c r="J411" s="103">
        <v>1890</v>
      </c>
      <c r="K411" s="401">
        <f>J411/I411</f>
        <v>0.49911532468904324</v>
      </c>
      <c r="L411" s="103">
        <f t="shared" si="68"/>
        <v>3902.1</v>
      </c>
      <c r="M411" s="103">
        <f t="shared" si="68"/>
        <v>0</v>
      </c>
      <c r="N411" s="103">
        <f t="shared" si="67"/>
        <v>3902.1</v>
      </c>
      <c r="O411" s="103">
        <f>O412</f>
        <v>0</v>
      </c>
    </row>
    <row r="412" spans="1:15" s="315" customFormat="1" hidden="1">
      <c r="A412" s="286" t="s">
        <v>727</v>
      </c>
      <c r="B412" s="286"/>
      <c r="C412" s="44" t="s">
        <v>70</v>
      </c>
      <c r="D412" s="44" t="s">
        <v>6</v>
      </c>
      <c r="E412" s="314" t="s">
        <v>850</v>
      </c>
      <c r="F412" s="316" t="s">
        <v>728</v>
      </c>
      <c r="G412" s="103"/>
      <c r="H412" s="103"/>
      <c r="I412" s="103">
        <f>I413+I414</f>
        <v>3902.1</v>
      </c>
      <c r="J412" s="103">
        <f>J413+J414</f>
        <v>-115.4</v>
      </c>
      <c r="K412" s="401">
        <f t="shared" ref="K412:K414" si="69">I412+J412</f>
        <v>3786.7</v>
      </c>
      <c r="L412" s="103">
        <f t="shared" si="68"/>
        <v>3902.1</v>
      </c>
      <c r="M412" s="103">
        <f t="shared" si="68"/>
        <v>0</v>
      </c>
      <c r="N412" s="103">
        <f t="shared" si="67"/>
        <v>3902.1</v>
      </c>
      <c r="O412" s="103">
        <f>O413</f>
        <v>0</v>
      </c>
    </row>
    <row r="413" spans="1:15" s="315" customFormat="1" ht="47.25" hidden="1">
      <c r="A413" s="286" t="s">
        <v>656</v>
      </c>
      <c r="B413" s="286"/>
      <c r="C413" s="314" t="s">
        <v>70</v>
      </c>
      <c r="D413" s="314" t="s">
        <v>6</v>
      </c>
      <c r="E413" s="44" t="s">
        <v>850</v>
      </c>
      <c r="F413" s="316" t="s">
        <v>655</v>
      </c>
      <c r="G413" s="72"/>
      <c r="H413" s="72"/>
      <c r="I413" s="72">
        <v>3902.1</v>
      </c>
      <c r="J413" s="104">
        <v>-115.4</v>
      </c>
      <c r="K413" s="401">
        <f t="shared" si="69"/>
        <v>3786.7</v>
      </c>
      <c r="L413" s="72">
        <v>3902.1</v>
      </c>
      <c r="M413" s="72">
        <v>0</v>
      </c>
      <c r="N413" s="103">
        <f>L413+M413</f>
        <v>3902.1</v>
      </c>
      <c r="O413" s="72">
        <v>0</v>
      </c>
    </row>
    <row r="414" spans="1:15" s="315" customFormat="1" hidden="1">
      <c r="A414" s="3" t="s">
        <v>303</v>
      </c>
      <c r="B414" s="286"/>
      <c r="C414" s="44" t="s">
        <v>70</v>
      </c>
      <c r="D414" s="44" t="s">
        <v>6</v>
      </c>
      <c r="E414" s="44" t="s">
        <v>850</v>
      </c>
      <c r="F414" s="316" t="s">
        <v>304</v>
      </c>
      <c r="G414" s="72"/>
      <c r="H414" s="72"/>
      <c r="I414" s="72">
        <v>0</v>
      </c>
      <c r="J414" s="104">
        <v>0</v>
      </c>
      <c r="K414" s="401">
        <f t="shared" si="69"/>
        <v>0</v>
      </c>
      <c r="L414" s="72">
        <v>0</v>
      </c>
      <c r="M414" s="72">
        <v>0</v>
      </c>
      <c r="N414" s="103">
        <f>L414+M414</f>
        <v>0</v>
      </c>
      <c r="O414" s="72">
        <v>0</v>
      </c>
    </row>
    <row r="415" spans="1:15" s="315" customFormat="1" ht="31.5">
      <c r="A415" s="3" t="s">
        <v>1038</v>
      </c>
      <c r="B415" s="286"/>
      <c r="C415" s="314" t="s">
        <v>70</v>
      </c>
      <c r="D415" s="314" t="s">
        <v>6</v>
      </c>
      <c r="E415" s="44" t="s">
        <v>984</v>
      </c>
      <c r="F415" s="316"/>
      <c r="G415" s="72"/>
      <c r="H415" s="72"/>
      <c r="I415" s="72">
        <f>I416</f>
        <v>100.19999999999999</v>
      </c>
      <c r="J415" s="104">
        <f>J416</f>
        <v>0</v>
      </c>
      <c r="K415" s="401">
        <f t="shared" ref="K415:K420" si="70">J415/I415</f>
        <v>0</v>
      </c>
      <c r="L415" s="72"/>
      <c r="M415" s="72"/>
      <c r="N415" s="103"/>
      <c r="O415" s="72"/>
    </row>
    <row r="416" spans="1:15" s="315" customFormat="1" ht="31.5">
      <c r="A416" s="3" t="s">
        <v>1039</v>
      </c>
      <c r="B416" s="286"/>
      <c r="C416" s="44" t="s">
        <v>70</v>
      </c>
      <c r="D416" s="44" t="s">
        <v>6</v>
      </c>
      <c r="E416" s="44" t="s">
        <v>1037</v>
      </c>
      <c r="F416" s="316"/>
      <c r="G416" s="72"/>
      <c r="H416" s="72"/>
      <c r="I416" s="72">
        <f>I417+I418+I419</f>
        <v>100.19999999999999</v>
      </c>
      <c r="J416" s="104">
        <f>J417+J418+J419</f>
        <v>0</v>
      </c>
      <c r="K416" s="401">
        <f t="shared" si="70"/>
        <v>0</v>
      </c>
      <c r="L416" s="72"/>
      <c r="M416" s="72"/>
      <c r="N416" s="103"/>
      <c r="O416" s="72"/>
    </row>
    <row r="417" spans="1:15" s="315" customFormat="1" ht="47.25">
      <c r="A417" s="286" t="s">
        <v>634</v>
      </c>
      <c r="B417" s="286"/>
      <c r="C417" s="314" t="s">
        <v>70</v>
      </c>
      <c r="D417" s="314" t="s">
        <v>6</v>
      </c>
      <c r="E417" s="44" t="s">
        <v>1037</v>
      </c>
      <c r="F417" s="316" t="s">
        <v>615</v>
      </c>
      <c r="G417" s="72"/>
      <c r="H417" s="72"/>
      <c r="I417" s="72">
        <v>10</v>
      </c>
      <c r="J417" s="104">
        <v>0</v>
      </c>
      <c r="K417" s="401">
        <f t="shared" si="70"/>
        <v>0</v>
      </c>
      <c r="L417" s="72"/>
      <c r="M417" s="72"/>
      <c r="N417" s="103"/>
      <c r="O417" s="72"/>
    </row>
    <row r="418" spans="1:15" s="315" customFormat="1">
      <c r="A418" s="286" t="s">
        <v>616</v>
      </c>
      <c r="B418" s="286"/>
      <c r="C418" s="44" t="s">
        <v>70</v>
      </c>
      <c r="D418" s="44" t="s">
        <v>6</v>
      </c>
      <c r="E418" s="44" t="s">
        <v>1037</v>
      </c>
      <c r="F418" s="316" t="s">
        <v>617</v>
      </c>
      <c r="G418" s="72"/>
      <c r="H418" s="72"/>
      <c r="I418" s="72">
        <v>23.4</v>
      </c>
      <c r="J418" s="104">
        <v>0</v>
      </c>
      <c r="K418" s="401">
        <f t="shared" si="70"/>
        <v>0</v>
      </c>
      <c r="L418" s="72"/>
      <c r="M418" s="72"/>
      <c r="N418" s="103"/>
      <c r="O418" s="72"/>
    </row>
    <row r="419" spans="1:15" s="315" customFormat="1" ht="31.5">
      <c r="A419" s="286" t="s">
        <v>751</v>
      </c>
      <c r="B419" s="286"/>
      <c r="C419" s="314" t="s">
        <v>70</v>
      </c>
      <c r="D419" s="314" t="s">
        <v>6</v>
      </c>
      <c r="E419" s="44" t="s">
        <v>1037</v>
      </c>
      <c r="F419" s="316" t="s">
        <v>630</v>
      </c>
      <c r="G419" s="72"/>
      <c r="H419" s="72"/>
      <c r="I419" s="72">
        <v>66.8</v>
      </c>
      <c r="J419" s="104">
        <v>0</v>
      </c>
      <c r="K419" s="401">
        <f t="shared" si="70"/>
        <v>0</v>
      </c>
      <c r="L419" s="72"/>
      <c r="M419" s="72"/>
      <c r="N419" s="103"/>
      <c r="O419" s="72"/>
    </row>
    <row r="420" spans="1:15" s="315" customFormat="1" ht="47.25">
      <c r="A420" s="3" t="s">
        <v>855</v>
      </c>
      <c r="B420" s="286"/>
      <c r="C420" s="314" t="s">
        <v>70</v>
      </c>
      <c r="D420" s="314" t="s">
        <v>6</v>
      </c>
      <c r="E420" s="44" t="s">
        <v>971</v>
      </c>
      <c r="F420" s="316"/>
      <c r="G420" s="72"/>
      <c r="H420" s="72"/>
      <c r="I420" s="72">
        <f>I422</f>
        <v>22.1</v>
      </c>
      <c r="J420" s="104">
        <f>J422</f>
        <v>0</v>
      </c>
      <c r="K420" s="401">
        <f t="shared" si="70"/>
        <v>0</v>
      </c>
      <c r="L420" s="72">
        <f>L422</f>
        <v>0</v>
      </c>
      <c r="M420" s="72">
        <f>M422</f>
        <v>51</v>
      </c>
      <c r="N420" s="72">
        <f>N422</f>
        <v>51</v>
      </c>
      <c r="O420" s="72">
        <f>O422</f>
        <v>0</v>
      </c>
    </row>
    <row r="421" spans="1:15" s="315" customFormat="1" hidden="1">
      <c r="A421" s="3" t="s">
        <v>857</v>
      </c>
      <c r="B421" s="286"/>
      <c r="C421" s="314" t="s">
        <v>70</v>
      </c>
      <c r="D421" s="314" t="s">
        <v>6</v>
      </c>
      <c r="E421" s="44" t="s">
        <v>856</v>
      </c>
      <c r="F421" s="316"/>
      <c r="G421" s="72"/>
      <c r="H421" s="72"/>
      <c r="I421" s="72"/>
      <c r="J421" s="104"/>
      <c r="K421" s="401"/>
      <c r="L421" s="72"/>
      <c r="M421" s="72"/>
      <c r="N421" s="72"/>
      <c r="O421" s="72"/>
    </row>
    <row r="422" spans="1:15" s="315" customFormat="1" ht="31.5">
      <c r="A422" s="286" t="s">
        <v>751</v>
      </c>
      <c r="B422" s="286"/>
      <c r="C422" s="44" t="s">
        <v>70</v>
      </c>
      <c r="D422" s="44" t="s">
        <v>6</v>
      </c>
      <c r="E422" s="44" t="s">
        <v>971</v>
      </c>
      <c r="F422" s="316" t="s">
        <v>630</v>
      </c>
      <c r="G422" s="72"/>
      <c r="H422" s="72"/>
      <c r="I422" s="72">
        <v>22.1</v>
      </c>
      <c r="J422" s="104">
        <v>0</v>
      </c>
      <c r="K422" s="401">
        <f>J422/I422</f>
        <v>0</v>
      </c>
      <c r="L422" s="72">
        <v>0</v>
      </c>
      <c r="M422" s="72">
        <f>M423</f>
        <v>51</v>
      </c>
      <c r="N422" s="72">
        <f>L422+M422</f>
        <v>51</v>
      </c>
      <c r="O422" s="72">
        <v>0</v>
      </c>
    </row>
    <row r="423" spans="1:15" s="315" customFormat="1" ht="31.5" hidden="1">
      <c r="A423" s="286" t="s">
        <v>710</v>
      </c>
      <c r="B423" s="286"/>
      <c r="C423" s="314" t="s">
        <v>70</v>
      </c>
      <c r="D423" s="314" t="s">
        <v>6</v>
      </c>
      <c r="E423" s="44" t="s">
        <v>856</v>
      </c>
      <c r="F423" s="316" t="s">
        <v>698</v>
      </c>
      <c r="G423" s="72"/>
      <c r="H423" s="72"/>
      <c r="I423" s="72">
        <f>I424</f>
        <v>0</v>
      </c>
      <c r="J423" s="104">
        <f>J424</f>
        <v>6.5</v>
      </c>
      <c r="K423" s="401">
        <f>I423+J423</f>
        <v>6.5</v>
      </c>
      <c r="L423" s="72">
        <v>0</v>
      </c>
      <c r="M423" s="72">
        <f>M424</f>
        <v>51</v>
      </c>
      <c r="N423" s="72">
        <f>L423+M423</f>
        <v>51</v>
      </c>
      <c r="O423" s="72">
        <v>0</v>
      </c>
    </row>
    <row r="424" spans="1:15" s="315" customFormat="1" ht="31.5" hidden="1">
      <c r="A424" s="286" t="s">
        <v>711</v>
      </c>
      <c r="B424" s="286"/>
      <c r="C424" s="314" t="s">
        <v>70</v>
      </c>
      <c r="D424" s="314" t="s">
        <v>6</v>
      </c>
      <c r="E424" s="44" t="s">
        <v>856</v>
      </c>
      <c r="F424" s="316" t="s">
        <v>699</v>
      </c>
      <c r="G424" s="72"/>
      <c r="H424" s="72"/>
      <c r="I424" s="72">
        <v>0</v>
      </c>
      <c r="J424" s="104">
        <v>6.5</v>
      </c>
      <c r="K424" s="401">
        <f>I424+J424</f>
        <v>6.5</v>
      </c>
      <c r="L424" s="72">
        <v>0</v>
      </c>
      <c r="M424" s="72">
        <v>51</v>
      </c>
      <c r="N424" s="72">
        <f>L424+M424</f>
        <v>51</v>
      </c>
      <c r="O424" s="72">
        <v>0</v>
      </c>
    </row>
    <row r="425" spans="1:15" s="315" customFormat="1" ht="31.5" hidden="1">
      <c r="A425" s="286" t="s">
        <v>751</v>
      </c>
      <c r="B425" s="286"/>
      <c r="C425" s="44" t="s">
        <v>70</v>
      </c>
      <c r="D425" s="44" t="s">
        <v>6</v>
      </c>
      <c r="E425" s="44" t="s">
        <v>971</v>
      </c>
      <c r="F425" s="316" t="s">
        <v>630</v>
      </c>
      <c r="G425" s="72"/>
      <c r="H425" s="72"/>
      <c r="I425" s="72"/>
      <c r="J425" s="104"/>
      <c r="K425" s="401"/>
      <c r="L425" s="72"/>
      <c r="M425" s="72"/>
      <c r="N425" s="72"/>
      <c r="O425" s="72"/>
    </row>
    <row r="426" spans="1:15" s="315" customFormat="1" ht="31.5">
      <c r="A426" s="286" t="s">
        <v>934</v>
      </c>
      <c r="B426" s="286"/>
      <c r="C426" s="314" t="s">
        <v>70</v>
      </c>
      <c r="D426" s="314" t="s">
        <v>6</v>
      </c>
      <c r="E426" s="44" t="s">
        <v>932</v>
      </c>
      <c r="F426" s="316"/>
      <c r="G426" s="72"/>
      <c r="H426" s="72"/>
      <c r="I426" s="72">
        <f>I427+I428</f>
        <v>2936.8</v>
      </c>
      <c r="J426" s="104">
        <f>J427+J428</f>
        <v>1555.6000000000001</v>
      </c>
      <c r="K426" s="401">
        <f>J426/I426</f>
        <v>0.5296921819667666</v>
      </c>
      <c r="L426" s="72"/>
      <c r="M426" s="72"/>
      <c r="N426" s="72"/>
      <c r="O426" s="72"/>
    </row>
    <row r="427" spans="1:15" s="315" customFormat="1">
      <c r="A427" s="286" t="s">
        <v>616</v>
      </c>
      <c r="B427" s="286"/>
      <c r="C427" s="314" t="s">
        <v>70</v>
      </c>
      <c r="D427" s="314" t="s">
        <v>6</v>
      </c>
      <c r="E427" s="44" t="s">
        <v>932</v>
      </c>
      <c r="F427" s="316" t="s">
        <v>617</v>
      </c>
      <c r="G427" s="72"/>
      <c r="H427" s="72"/>
      <c r="I427" s="72">
        <v>2836.8</v>
      </c>
      <c r="J427" s="104">
        <v>1555.4</v>
      </c>
      <c r="K427" s="401">
        <f>J427/I427</f>
        <v>0.54829385222786242</v>
      </c>
      <c r="L427" s="72"/>
      <c r="M427" s="72"/>
      <c r="N427" s="72"/>
      <c r="O427" s="72"/>
    </row>
    <row r="428" spans="1:15" s="315" customFormat="1">
      <c r="A428" s="286" t="s">
        <v>618</v>
      </c>
      <c r="B428" s="286"/>
      <c r="C428" s="314" t="s">
        <v>70</v>
      </c>
      <c r="D428" s="314" t="s">
        <v>6</v>
      </c>
      <c r="E428" s="44" t="s">
        <v>932</v>
      </c>
      <c r="F428" s="316" t="s">
        <v>619</v>
      </c>
      <c r="G428" s="72"/>
      <c r="H428" s="72"/>
      <c r="I428" s="72">
        <v>100</v>
      </c>
      <c r="J428" s="104">
        <v>0.2</v>
      </c>
      <c r="K428" s="401">
        <f>J428/I428</f>
        <v>2E-3</v>
      </c>
      <c r="L428" s="72"/>
      <c r="M428" s="72"/>
      <c r="N428" s="72"/>
      <c r="O428" s="72"/>
    </row>
    <row r="429" spans="1:15" s="315" customFormat="1">
      <c r="A429" s="21" t="s">
        <v>77</v>
      </c>
      <c r="B429" s="21"/>
      <c r="C429" s="15" t="s">
        <v>70</v>
      </c>
      <c r="D429" s="15" t="s">
        <v>7</v>
      </c>
      <c r="E429" s="15"/>
      <c r="F429" s="15"/>
      <c r="G429" s="317" t="e">
        <f>#REF!+#REF!+#REF!+#REF!+#REF!+#REF!+#REF!+#REF!+#REF!</f>
        <v>#REF!</v>
      </c>
      <c r="H429" s="317" t="e">
        <f>#REF!+#REF!+#REF!+#REF!+#REF!+#REF!+#REF!+#REF!+#REF!</f>
        <v>#REF!</v>
      </c>
      <c r="I429" s="317">
        <f>I430+I445+I451+I478+I499+I513+I547+I553+I559+I543</f>
        <v>251182.90000000005</v>
      </c>
      <c r="J429" s="317">
        <f>J430+J445+J451+J478+J499+J513+J547+J553+J559+J543</f>
        <v>118871.9</v>
      </c>
      <c r="K429" s="383">
        <f>J429/I429</f>
        <v>0.47324837797477443</v>
      </c>
      <c r="L429" s="317">
        <f>L432+L435+L438+L440+L447+L453+L457+L463+L467+L471+L475+L480+L484+L488+L492+L501+L505+L510+L519+L522+L525+L529+L535+L539+L549+L555+L515+L534+L542</f>
        <v>195388.69999999998</v>
      </c>
      <c r="M429" s="317">
        <f>M432+M435+M438+M440+M447+M453+M457+M463+M467+M471+M475+M480+M484+M488+M492+M501+M505+M510+M515+M519+M522+M525+M529+M534+M535+M539+M549+M555+M542</f>
        <v>46310.8</v>
      </c>
      <c r="N429" s="317">
        <f>L429+M429</f>
        <v>241699.5</v>
      </c>
      <c r="O429" s="317">
        <f>O432+O435+O438+O440+O447+O453+O457+O463+O467+O471+O475+O480+O484+O488+O492+O501+O505+O510+O519+O522+O525+O529+O535+O539+O549+O555</f>
        <v>234461.69999999998</v>
      </c>
    </row>
    <row r="430" spans="1:15" s="315" customFormat="1" ht="31.5">
      <c r="A430" s="3" t="s">
        <v>843</v>
      </c>
      <c r="B430" s="3"/>
      <c r="C430" s="316" t="s">
        <v>70</v>
      </c>
      <c r="D430" s="316" t="s">
        <v>7</v>
      </c>
      <c r="E430" s="316" t="s">
        <v>974</v>
      </c>
      <c r="F430" s="316"/>
      <c r="G430" s="318"/>
      <c r="H430" s="318"/>
      <c r="I430" s="318">
        <f>I432+I435+I438+I440</f>
        <v>2179.6999999999998</v>
      </c>
      <c r="J430" s="318">
        <f>J432+J435+J438+J440</f>
        <v>276.60000000000002</v>
      </c>
      <c r="K430" s="385">
        <f>J430/I430</f>
        <v>0.12689819699958713</v>
      </c>
      <c r="L430" s="318">
        <f>L432+L435+L438+L440</f>
        <v>0</v>
      </c>
      <c r="M430" s="318">
        <f>M432+M435+M438+M440</f>
        <v>4262.3999999999996</v>
      </c>
      <c r="N430" s="318">
        <f>L430+M430</f>
        <v>4262.3999999999996</v>
      </c>
      <c r="O430" s="318">
        <f>O432+O435+O438+O440</f>
        <v>5882.4</v>
      </c>
    </row>
    <row r="431" spans="1:15" s="315" customFormat="1" ht="63" hidden="1">
      <c r="A431" s="306" t="s">
        <v>844</v>
      </c>
      <c r="B431" s="286"/>
      <c r="C431" s="316" t="s">
        <v>70</v>
      </c>
      <c r="D431" s="316" t="s">
        <v>7</v>
      </c>
      <c r="E431" s="316" t="s">
        <v>847</v>
      </c>
      <c r="F431" s="316"/>
      <c r="G431" s="318"/>
      <c r="H431" s="318"/>
      <c r="I431" s="318"/>
      <c r="J431" s="318"/>
      <c r="K431" s="385"/>
      <c r="L431" s="318"/>
      <c r="M431" s="318"/>
      <c r="N431" s="318"/>
      <c r="O431" s="318"/>
    </row>
    <row r="432" spans="1:15" s="315" customFormat="1">
      <c r="A432" s="321" t="s">
        <v>616</v>
      </c>
      <c r="B432" s="321"/>
      <c r="C432" s="316" t="s">
        <v>70</v>
      </c>
      <c r="D432" s="316" t="s">
        <v>7</v>
      </c>
      <c r="E432" s="316" t="s">
        <v>964</v>
      </c>
      <c r="F432" s="316" t="s">
        <v>617</v>
      </c>
      <c r="G432" s="318"/>
      <c r="H432" s="318"/>
      <c r="I432" s="318">
        <v>766</v>
      </c>
      <c r="J432" s="318">
        <v>125</v>
      </c>
      <c r="K432" s="385">
        <f>J432/I432</f>
        <v>0.16318537859007834</v>
      </c>
      <c r="L432" s="318">
        <f>L433</f>
        <v>0</v>
      </c>
      <c r="M432" s="318">
        <f>M433</f>
        <v>4162.3999999999996</v>
      </c>
      <c r="N432" s="318">
        <f t="shared" ref="N432:N444" si="71">L432+M432</f>
        <v>4162.3999999999996</v>
      </c>
      <c r="O432" s="318">
        <f>O433</f>
        <v>3482.4</v>
      </c>
    </row>
    <row r="433" spans="1:15" s="315" customFormat="1" ht="31.5" hidden="1">
      <c r="A433" s="321" t="s">
        <v>710</v>
      </c>
      <c r="B433" s="321"/>
      <c r="C433" s="316" t="s">
        <v>70</v>
      </c>
      <c r="D433" s="316" t="s">
        <v>7</v>
      </c>
      <c r="E433" s="316" t="s">
        <v>847</v>
      </c>
      <c r="F433" s="316" t="s">
        <v>698</v>
      </c>
      <c r="G433" s="318"/>
      <c r="H433" s="318"/>
      <c r="I433" s="318">
        <f>I434</f>
        <v>0</v>
      </c>
      <c r="J433" s="318">
        <f>J434</f>
        <v>9537.4</v>
      </c>
      <c r="K433" s="385">
        <f t="shared" ref="K433:K439" si="72">I433+J433</f>
        <v>9537.4</v>
      </c>
      <c r="L433" s="318">
        <f>L434</f>
        <v>0</v>
      </c>
      <c r="M433" s="318">
        <f>M434</f>
        <v>4162.3999999999996</v>
      </c>
      <c r="N433" s="318">
        <f t="shared" si="71"/>
        <v>4162.3999999999996</v>
      </c>
      <c r="O433" s="318">
        <f>O434</f>
        <v>3482.4</v>
      </c>
    </row>
    <row r="434" spans="1:15" s="315" customFormat="1" ht="31.5" hidden="1">
      <c r="A434" s="321" t="s">
        <v>711</v>
      </c>
      <c r="B434" s="321"/>
      <c r="C434" s="316" t="s">
        <v>70</v>
      </c>
      <c r="D434" s="316" t="s">
        <v>7</v>
      </c>
      <c r="E434" s="316" t="s">
        <v>847</v>
      </c>
      <c r="F434" s="316" t="s">
        <v>699</v>
      </c>
      <c r="G434" s="318"/>
      <c r="H434" s="318"/>
      <c r="I434" s="318">
        <v>0</v>
      </c>
      <c r="J434" s="318">
        <v>9537.4</v>
      </c>
      <c r="K434" s="385">
        <f t="shared" si="72"/>
        <v>9537.4</v>
      </c>
      <c r="L434" s="318">
        <v>0</v>
      </c>
      <c r="M434" s="318">
        <f>75+4087.4</f>
        <v>4162.3999999999996</v>
      </c>
      <c r="N434" s="318">
        <f>L434+M434</f>
        <v>4162.3999999999996</v>
      </c>
      <c r="O434" s="318">
        <v>3482.4</v>
      </c>
    </row>
    <row r="435" spans="1:15" s="315" customFormat="1" hidden="1">
      <c r="A435" s="286" t="s">
        <v>761</v>
      </c>
      <c r="B435" s="321"/>
      <c r="C435" s="316" t="s">
        <v>70</v>
      </c>
      <c r="D435" s="316" t="s">
        <v>7</v>
      </c>
      <c r="E435" s="316" t="s">
        <v>964</v>
      </c>
      <c r="F435" s="316" t="s">
        <v>657</v>
      </c>
      <c r="G435" s="318"/>
      <c r="H435" s="318"/>
      <c r="I435" s="318">
        <f>I436</f>
        <v>0</v>
      </c>
      <c r="J435" s="318">
        <v>0</v>
      </c>
      <c r="K435" s="385">
        <f>I435+J435</f>
        <v>0</v>
      </c>
      <c r="L435" s="318">
        <f>L436</f>
        <v>0</v>
      </c>
      <c r="M435" s="318">
        <f>M436</f>
        <v>0</v>
      </c>
      <c r="N435" s="318">
        <f t="shared" si="71"/>
        <v>0</v>
      </c>
      <c r="O435" s="318">
        <f>O436</f>
        <v>0</v>
      </c>
    </row>
    <row r="436" spans="1:15" s="315" customFormat="1" hidden="1">
      <c r="A436" s="286" t="s">
        <v>25</v>
      </c>
      <c r="B436" s="321"/>
      <c r="C436" s="316" t="s">
        <v>70</v>
      </c>
      <c r="D436" s="316" t="s">
        <v>7</v>
      </c>
      <c r="E436" s="316" t="s">
        <v>847</v>
      </c>
      <c r="F436" s="316" t="s">
        <v>731</v>
      </c>
      <c r="G436" s="318"/>
      <c r="H436" s="318"/>
      <c r="I436" s="318">
        <f>I437</f>
        <v>0</v>
      </c>
      <c r="J436" s="318">
        <f>J437</f>
        <v>3000</v>
      </c>
      <c r="K436" s="385">
        <f>I436+J436</f>
        <v>3000</v>
      </c>
      <c r="L436" s="318">
        <f>L437</f>
        <v>0</v>
      </c>
      <c r="M436" s="318">
        <f>M437</f>
        <v>0</v>
      </c>
      <c r="N436" s="318">
        <f t="shared" si="71"/>
        <v>0</v>
      </c>
      <c r="O436" s="318">
        <f>O437</f>
        <v>0</v>
      </c>
    </row>
    <row r="437" spans="1:15" s="315" customFormat="1" ht="31.5" hidden="1">
      <c r="A437" s="286" t="s">
        <v>737</v>
      </c>
      <c r="B437" s="321"/>
      <c r="C437" s="316" t="s">
        <v>70</v>
      </c>
      <c r="D437" s="316" t="s">
        <v>7</v>
      </c>
      <c r="E437" s="316" t="s">
        <v>847</v>
      </c>
      <c r="F437" s="316" t="s">
        <v>732</v>
      </c>
      <c r="G437" s="318"/>
      <c r="H437" s="318"/>
      <c r="I437" s="318">
        <v>0</v>
      </c>
      <c r="J437" s="318">
        <f>3000</f>
        <v>3000</v>
      </c>
      <c r="K437" s="385">
        <f>I437+J437</f>
        <v>3000</v>
      </c>
      <c r="L437" s="318">
        <v>0</v>
      </c>
      <c r="M437" s="318">
        <v>0</v>
      </c>
      <c r="N437" s="318">
        <f t="shared" si="71"/>
        <v>0</v>
      </c>
      <c r="O437" s="318">
        <v>0</v>
      </c>
    </row>
    <row r="438" spans="1:15" s="254" customFormat="1" ht="15.75" customHeight="1">
      <c r="A438" s="330" t="s">
        <v>735</v>
      </c>
      <c r="B438" s="330"/>
      <c r="C438" s="316" t="s">
        <v>70</v>
      </c>
      <c r="D438" s="316" t="s">
        <v>7</v>
      </c>
      <c r="E438" s="316" t="s">
        <v>964</v>
      </c>
      <c r="F438" s="316" t="s">
        <v>28</v>
      </c>
      <c r="G438" s="318"/>
      <c r="H438" s="318"/>
      <c r="I438" s="318">
        <v>1231.5</v>
      </c>
      <c r="J438" s="318">
        <v>151.6</v>
      </c>
      <c r="K438" s="385">
        <f>J438/I438</f>
        <v>0.12310190824198132</v>
      </c>
      <c r="L438" s="318">
        <f>L439</f>
        <v>0</v>
      </c>
      <c r="M438" s="318">
        <f>M439</f>
        <v>0</v>
      </c>
      <c r="N438" s="318">
        <f t="shared" si="71"/>
        <v>0</v>
      </c>
      <c r="O438" s="318">
        <f>O439</f>
        <v>0</v>
      </c>
    </row>
    <row r="439" spans="1:15" s="254" customFormat="1" ht="31.5" hidden="1">
      <c r="A439" s="330" t="s">
        <v>736</v>
      </c>
      <c r="B439" s="330"/>
      <c r="C439" s="316" t="s">
        <v>70</v>
      </c>
      <c r="D439" s="316" t="s">
        <v>7</v>
      </c>
      <c r="E439" s="316" t="s">
        <v>847</v>
      </c>
      <c r="F439" s="316" t="s">
        <v>704</v>
      </c>
      <c r="G439" s="318"/>
      <c r="H439" s="318"/>
      <c r="I439" s="318">
        <v>0</v>
      </c>
      <c r="J439" s="318">
        <f>654.6+950.6</f>
        <v>1605.2</v>
      </c>
      <c r="K439" s="385">
        <f t="shared" si="72"/>
        <v>1605.2</v>
      </c>
      <c r="L439" s="318">
        <v>0</v>
      </c>
      <c r="M439" s="318">
        <v>0</v>
      </c>
      <c r="N439" s="318">
        <f t="shared" si="71"/>
        <v>0</v>
      </c>
      <c r="O439" s="318">
        <v>0</v>
      </c>
    </row>
    <row r="440" spans="1:15" s="254" customFormat="1" ht="31.5">
      <c r="A440" s="286" t="s">
        <v>751</v>
      </c>
      <c r="B440" s="330"/>
      <c r="C440" s="316" t="s">
        <v>70</v>
      </c>
      <c r="D440" s="316" t="s">
        <v>7</v>
      </c>
      <c r="E440" s="316" t="s">
        <v>964</v>
      </c>
      <c r="F440" s="316" t="s">
        <v>630</v>
      </c>
      <c r="G440" s="318"/>
      <c r="H440" s="318"/>
      <c r="I440" s="318">
        <v>182.2</v>
      </c>
      <c r="J440" s="318">
        <v>0</v>
      </c>
      <c r="K440" s="385">
        <f>J440/I440</f>
        <v>0</v>
      </c>
      <c r="L440" s="318">
        <f>L443</f>
        <v>0</v>
      </c>
      <c r="M440" s="318">
        <f>M441+M443</f>
        <v>100</v>
      </c>
      <c r="N440" s="318">
        <f t="shared" si="71"/>
        <v>100</v>
      </c>
      <c r="O440" s="318">
        <f>O443</f>
        <v>2400</v>
      </c>
    </row>
    <row r="441" spans="1:15" s="254" customFormat="1" hidden="1">
      <c r="A441" s="286" t="s">
        <v>727</v>
      </c>
      <c r="B441" s="330"/>
      <c r="C441" s="316" t="s">
        <v>70</v>
      </c>
      <c r="D441" s="316" t="s">
        <v>7</v>
      </c>
      <c r="E441" s="316" t="s">
        <v>847</v>
      </c>
      <c r="F441" s="316" t="s">
        <v>728</v>
      </c>
      <c r="G441" s="318"/>
      <c r="H441" s="318"/>
      <c r="I441" s="318">
        <f>I442</f>
        <v>0</v>
      </c>
      <c r="J441" s="318">
        <f>J442</f>
        <v>1500</v>
      </c>
      <c r="K441" s="385">
        <f t="shared" ref="K441:K444" si="73">I441+J441</f>
        <v>1500</v>
      </c>
      <c r="L441" s="318">
        <f>L442</f>
        <v>0</v>
      </c>
      <c r="M441" s="318">
        <f>M442</f>
        <v>0</v>
      </c>
      <c r="N441" s="318">
        <f t="shared" si="71"/>
        <v>0</v>
      </c>
      <c r="O441" s="318">
        <f>O442</f>
        <v>0</v>
      </c>
    </row>
    <row r="442" spans="1:15" s="254" customFormat="1" hidden="1">
      <c r="A442" s="3" t="s">
        <v>303</v>
      </c>
      <c r="B442" s="330"/>
      <c r="C442" s="316" t="s">
        <v>70</v>
      </c>
      <c r="D442" s="316" t="s">
        <v>7</v>
      </c>
      <c r="E442" s="316" t="s">
        <v>847</v>
      </c>
      <c r="F442" s="316" t="s">
        <v>304</v>
      </c>
      <c r="G442" s="318"/>
      <c r="H442" s="318"/>
      <c r="I442" s="318">
        <v>0</v>
      </c>
      <c r="J442" s="318">
        <v>1500</v>
      </c>
      <c r="K442" s="385">
        <f t="shared" si="73"/>
        <v>1500</v>
      </c>
      <c r="L442" s="318">
        <v>0</v>
      </c>
      <c r="M442" s="318">
        <v>0</v>
      </c>
      <c r="N442" s="318">
        <f t="shared" si="71"/>
        <v>0</v>
      </c>
      <c r="O442" s="318">
        <v>0</v>
      </c>
    </row>
    <row r="443" spans="1:15" s="254" customFormat="1" hidden="1">
      <c r="A443" s="330" t="s">
        <v>860</v>
      </c>
      <c r="B443" s="330"/>
      <c r="C443" s="316" t="s">
        <v>70</v>
      </c>
      <c r="D443" s="316" t="s">
        <v>7</v>
      </c>
      <c r="E443" s="316" t="s">
        <v>847</v>
      </c>
      <c r="F443" s="316" t="s">
        <v>858</v>
      </c>
      <c r="G443" s="318"/>
      <c r="H443" s="318"/>
      <c r="I443" s="318">
        <f>I444</f>
        <v>0</v>
      </c>
      <c r="J443" s="318">
        <f>J444</f>
        <v>165</v>
      </c>
      <c r="K443" s="385">
        <f t="shared" si="73"/>
        <v>165</v>
      </c>
      <c r="L443" s="318">
        <f>L444</f>
        <v>0</v>
      </c>
      <c r="M443" s="318">
        <f>M444</f>
        <v>100</v>
      </c>
      <c r="N443" s="318">
        <f t="shared" si="71"/>
        <v>100</v>
      </c>
      <c r="O443" s="318">
        <f>O444</f>
        <v>2400</v>
      </c>
    </row>
    <row r="444" spans="1:15" s="254" customFormat="1" hidden="1">
      <c r="A444" s="330" t="s">
        <v>861</v>
      </c>
      <c r="B444" s="330"/>
      <c r="C444" s="316" t="s">
        <v>70</v>
      </c>
      <c r="D444" s="316" t="s">
        <v>7</v>
      </c>
      <c r="E444" s="316" t="s">
        <v>847</v>
      </c>
      <c r="F444" s="316" t="s">
        <v>859</v>
      </c>
      <c r="G444" s="318"/>
      <c r="H444" s="318"/>
      <c r="I444" s="318">
        <v>0</v>
      </c>
      <c r="J444" s="318">
        <v>165</v>
      </c>
      <c r="K444" s="385">
        <f t="shared" si="73"/>
        <v>165</v>
      </c>
      <c r="L444" s="318">
        <v>0</v>
      </c>
      <c r="M444" s="318">
        <v>100</v>
      </c>
      <c r="N444" s="318">
        <f t="shared" si="71"/>
        <v>100</v>
      </c>
      <c r="O444" s="318">
        <v>2400</v>
      </c>
    </row>
    <row r="445" spans="1:15" s="315" customFormat="1" ht="47.25">
      <c r="A445" s="3" t="s">
        <v>739</v>
      </c>
      <c r="B445" s="3"/>
      <c r="C445" s="316" t="s">
        <v>70</v>
      </c>
      <c r="D445" s="316" t="s">
        <v>7</v>
      </c>
      <c r="E445" s="316" t="s">
        <v>975</v>
      </c>
      <c r="F445" s="316"/>
      <c r="G445" s="318"/>
      <c r="H445" s="318"/>
      <c r="I445" s="318">
        <f>I447+I450</f>
        <v>35.200000000000003</v>
      </c>
      <c r="J445" s="318">
        <f>J447+J450</f>
        <v>2.2999999999999998</v>
      </c>
      <c r="K445" s="385">
        <f>J445/I445</f>
        <v>6.5340909090909075E-2</v>
      </c>
      <c r="L445" s="318">
        <f>L447</f>
        <v>105.6</v>
      </c>
      <c r="M445" s="318">
        <f>M447</f>
        <v>0</v>
      </c>
      <c r="N445" s="318">
        <f>L445+M445</f>
        <v>105.6</v>
      </c>
      <c r="O445" s="318">
        <f>O447</f>
        <v>0</v>
      </c>
    </row>
    <row r="446" spans="1:15" s="315" customFormat="1" ht="78.75" hidden="1">
      <c r="A446" s="306" t="s">
        <v>686</v>
      </c>
      <c r="B446" s="286"/>
      <c r="C446" s="316" t="s">
        <v>70</v>
      </c>
      <c r="D446" s="316" t="s">
        <v>7</v>
      </c>
      <c r="E446" s="316" t="s">
        <v>845</v>
      </c>
      <c r="F446" s="316"/>
      <c r="G446" s="318"/>
      <c r="H446" s="318"/>
      <c r="I446" s="318"/>
      <c r="J446" s="318"/>
      <c r="K446" s="385"/>
      <c r="L446" s="318"/>
      <c r="M446" s="318"/>
      <c r="N446" s="318"/>
      <c r="O446" s="318"/>
    </row>
    <row r="447" spans="1:15" s="315" customFormat="1">
      <c r="A447" s="321" t="s">
        <v>616</v>
      </c>
      <c r="B447" s="321"/>
      <c r="C447" s="316" t="s">
        <v>70</v>
      </c>
      <c r="D447" s="316" t="s">
        <v>7</v>
      </c>
      <c r="E447" s="316" t="s">
        <v>975</v>
      </c>
      <c r="F447" s="316" t="s">
        <v>617</v>
      </c>
      <c r="G447" s="318"/>
      <c r="H447" s="318"/>
      <c r="I447" s="318">
        <v>28.6</v>
      </c>
      <c r="J447" s="318">
        <v>2.2999999999999998</v>
      </c>
      <c r="K447" s="385">
        <f>J447/I447</f>
        <v>8.0419580419580403E-2</v>
      </c>
      <c r="L447" s="318">
        <f>L448</f>
        <v>105.6</v>
      </c>
      <c r="M447" s="318">
        <f>M448</f>
        <v>0</v>
      </c>
      <c r="N447" s="318">
        <f>L447+M447</f>
        <v>105.6</v>
      </c>
      <c r="O447" s="318">
        <f>O448</f>
        <v>0</v>
      </c>
    </row>
    <row r="448" spans="1:15" s="315" customFormat="1" ht="31.5" hidden="1">
      <c r="A448" s="321" t="s">
        <v>710</v>
      </c>
      <c r="B448" s="321"/>
      <c r="C448" s="316" t="s">
        <v>70</v>
      </c>
      <c r="D448" s="316" t="s">
        <v>7</v>
      </c>
      <c r="E448" s="316" t="s">
        <v>1026</v>
      </c>
      <c r="F448" s="316" t="s">
        <v>698</v>
      </c>
      <c r="G448" s="318"/>
      <c r="H448" s="318"/>
      <c r="I448" s="318">
        <f>I449</f>
        <v>35.200000000000003</v>
      </c>
      <c r="J448" s="318">
        <f>J449</f>
        <v>0</v>
      </c>
      <c r="K448" s="385">
        <f>I448+J448</f>
        <v>35.200000000000003</v>
      </c>
      <c r="L448" s="318">
        <f>L449</f>
        <v>105.6</v>
      </c>
      <c r="M448" s="318">
        <f>M449</f>
        <v>0</v>
      </c>
      <c r="N448" s="318">
        <f>L448+M448</f>
        <v>105.6</v>
      </c>
      <c r="O448" s="318">
        <f>O449</f>
        <v>0</v>
      </c>
    </row>
    <row r="449" spans="1:15" s="315" customFormat="1" ht="31.5" hidden="1">
      <c r="A449" s="321" t="s">
        <v>711</v>
      </c>
      <c r="B449" s="321"/>
      <c r="C449" s="316" t="s">
        <v>70</v>
      </c>
      <c r="D449" s="316" t="s">
        <v>7</v>
      </c>
      <c r="E449" s="316" t="s">
        <v>845</v>
      </c>
      <c r="F449" s="316" t="s">
        <v>699</v>
      </c>
      <c r="G449" s="318"/>
      <c r="H449" s="318"/>
      <c r="I449" s="318">
        <v>35.200000000000003</v>
      </c>
      <c r="J449" s="318">
        <v>0</v>
      </c>
      <c r="K449" s="385">
        <f>I449+J449</f>
        <v>35.200000000000003</v>
      </c>
      <c r="L449" s="318">
        <v>105.6</v>
      </c>
      <c r="M449" s="318">
        <v>0</v>
      </c>
      <c r="N449" s="318">
        <f>L449+M449</f>
        <v>105.6</v>
      </c>
      <c r="O449" s="318">
        <v>0</v>
      </c>
    </row>
    <row r="450" spans="1:15" s="315" customFormat="1" ht="31.5">
      <c r="A450" s="286" t="s">
        <v>751</v>
      </c>
      <c r="B450" s="321"/>
      <c r="C450" s="316" t="s">
        <v>70</v>
      </c>
      <c r="D450" s="316" t="s">
        <v>7</v>
      </c>
      <c r="E450" s="316" t="s">
        <v>965</v>
      </c>
      <c r="F450" s="316" t="s">
        <v>630</v>
      </c>
      <c r="G450" s="318"/>
      <c r="H450" s="318"/>
      <c r="I450" s="318">
        <v>6.6</v>
      </c>
      <c r="J450" s="318">
        <v>0</v>
      </c>
      <c r="K450" s="385">
        <f>J450/I450</f>
        <v>0</v>
      </c>
      <c r="L450" s="318"/>
      <c r="M450" s="318"/>
      <c r="N450" s="318"/>
      <c r="O450" s="318"/>
    </row>
    <row r="451" spans="1:15" s="315" customFormat="1" ht="31.5">
      <c r="A451" s="321" t="s">
        <v>1007</v>
      </c>
      <c r="B451" s="321"/>
      <c r="C451" s="316" t="s">
        <v>70</v>
      </c>
      <c r="D451" s="316" t="s">
        <v>7</v>
      </c>
      <c r="E451" s="316" t="s">
        <v>976</v>
      </c>
      <c r="F451" s="316"/>
      <c r="G451" s="318"/>
      <c r="H451" s="318"/>
      <c r="I451" s="318">
        <f>I453+I457+I463+I466+I470+I474+I462+I456</f>
        <v>39812.5</v>
      </c>
      <c r="J451" s="318">
        <f>J457+J462+J463+J466+J470+J474+J456</f>
        <v>20027.100000000002</v>
      </c>
      <c r="K451" s="385">
        <f>J451/I451</f>
        <v>0.50303547880690747</v>
      </c>
      <c r="L451" s="318">
        <f>L453+L457+L463+L466+L470+L474</f>
        <v>28487.9</v>
      </c>
      <c r="M451" s="318">
        <f>M453+M457+M463+M466+M470+M474</f>
        <v>8382.2000000000007</v>
      </c>
      <c r="N451" s="318">
        <f>L451+M451</f>
        <v>36870.100000000006</v>
      </c>
      <c r="O451" s="318">
        <f>O453+O457+O463+O466+O470+O474</f>
        <v>29374.6</v>
      </c>
    </row>
    <row r="452" spans="1:15" s="315" customFormat="1" hidden="1">
      <c r="A452" s="321" t="s">
        <v>687</v>
      </c>
      <c r="B452" s="321"/>
      <c r="C452" s="316" t="s">
        <v>70</v>
      </c>
      <c r="D452" s="316" t="s">
        <v>7</v>
      </c>
      <c r="E452" s="316" t="s">
        <v>1028</v>
      </c>
      <c r="F452" s="316"/>
      <c r="G452" s="318"/>
      <c r="H452" s="318"/>
      <c r="I452" s="318"/>
      <c r="J452" s="318"/>
      <c r="K452" s="389"/>
      <c r="L452" s="72"/>
      <c r="M452" s="72"/>
      <c r="N452" s="72"/>
      <c r="O452" s="72"/>
    </row>
    <row r="453" spans="1:15" s="315" customFormat="1" ht="47.25" hidden="1">
      <c r="A453" s="286" t="s">
        <v>634</v>
      </c>
      <c r="B453" s="321"/>
      <c r="C453" s="316" t="s">
        <v>70</v>
      </c>
      <c r="D453" s="316" t="s">
        <v>7</v>
      </c>
      <c r="E453" s="316" t="s">
        <v>1029</v>
      </c>
      <c r="F453" s="316" t="s">
        <v>615</v>
      </c>
      <c r="G453" s="318"/>
      <c r="H453" s="318"/>
      <c r="I453" s="318">
        <f>I454</f>
        <v>0</v>
      </c>
      <c r="J453" s="318">
        <f>J454</f>
        <v>0</v>
      </c>
      <c r="K453" s="389">
        <f>I453+J453</f>
        <v>0</v>
      </c>
      <c r="L453" s="72">
        <f>L454</f>
        <v>0</v>
      </c>
      <c r="M453" s="72">
        <f>M454</f>
        <v>0</v>
      </c>
      <c r="N453" s="72">
        <f t="shared" ref="N453:N460" si="74">L453+M453</f>
        <v>0</v>
      </c>
      <c r="O453" s="72">
        <f>O454</f>
        <v>0</v>
      </c>
    </row>
    <row r="454" spans="1:15" s="315" customFormat="1" hidden="1">
      <c r="A454" s="286" t="s">
        <v>726</v>
      </c>
      <c r="B454" s="321"/>
      <c r="C454" s="316" t="s">
        <v>70</v>
      </c>
      <c r="D454" s="316" t="s">
        <v>7</v>
      </c>
      <c r="E454" s="316" t="s">
        <v>995</v>
      </c>
      <c r="F454" s="316" t="s">
        <v>723</v>
      </c>
      <c r="G454" s="318"/>
      <c r="H454" s="318"/>
      <c r="I454" s="318">
        <f>I455</f>
        <v>0</v>
      </c>
      <c r="J454" s="318">
        <f>J455</f>
        <v>0</v>
      </c>
      <c r="K454" s="389">
        <f>I454+J454</f>
        <v>0</v>
      </c>
      <c r="L454" s="72">
        <f>L455</f>
        <v>0</v>
      </c>
      <c r="M454" s="72">
        <f>M455</f>
        <v>0</v>
      </c>
      <c r="N454" s="72">
        <f t="shared" si="74"/>
        <v>0</v>
      </c>
      <c r="O454" s="72">
        <f>O455</f>
        <v>0</v>
      </c>
    </row>
    <row r="455" spans="1:15" s="315" customFormat="1" ht="31.5" hidden="1">
      <c r="A455" s="286" t="s">
        <v>718</v>
      </c>
      <c r="B455" s="321"/>
      <c r="C455" s="316" t="s">
        <v>70</v>
      </c>
      <c r="D455" s="316" t="s">
        <v>7</v>
      </c>
      <c r="E455" s="316" t="s">
        <v>1030</v>
      </c>
      <c r="F455" s="316" t="s">
        <v>706</v>
      </c>
      <c r="G455" s="318"/>
      <c r="H455" s="318"/>
      <c r="I455" s="318">
        <v>0</v>
      </c>
      <c r="J455" s="318">
        <v>0</v>
      </c>
      <c r="K455" s="389">
        <f>I455+J455</f>
        <v>0</v>
      </c>
      <c r="L455" s="72">
        <v>0</v>
      </c>
      <c r="M455" s="72">
        <v>0</v>
      </c>
      <c r="N455" s="72">
        <f t="shared" si="74"/>
        <v>0</v>
      </c>
      <c r="O455" s="72">
        <v>0</v>
      </c>
    </row>
    <row r="456" spans="1:15" s="315" customFormat="1" ht="47.25">
      <c r="A456" s="286" t="s">
        <v>634</v>
      </c>
      <c r="B456" s="321"/>
      <c r="C456" s="316" t="s">
        <v>70</v>
      </c>
      <c r="D456" s="316" t="s">
        <v>7</v>
      </c>
      <c r="E456" s="316" t="s">
        <v>976</v>
      </c>
      <c r="F456" s="316" t="s">
        <v>615</v>
      </c>
      <c r="G456" s="318"/>
      <c r="H456" s="318"/>
      <c r="I456" s="318">
        <v>61.4</v>
      </c>
      <c r="J456" s="318">
        <v>0</v>
      </c>
      <c r="K456" s="389">
        <f>J456/I456</f>
        <v>0</v>
      </c>
      <c r="L456" s="72"/>
      <c r="M456" s="72"/>
      <c r="N456" s="72"/>
      <c r="O456" s="72"/>
    </row>
    <row r="457" spans="1:15" s="315" customFormat="1">
      <c r="A457" s="286" t="s">
        <v>616</v>
      </c>
      <c r="B457" s="286"/>
      <c r="C457" s="316" t="s">
        <v>70</v>
      </c>
      <c r="D457" s="316" t="s">
        <v>7</v>
      </c>
      <c r="E457" s="316" t="s">
        <v>977</v>
      </c>
      <c r="F457" s="316" t="s">
        <v>617</v>
      </c>
      <c r="G457" s="318"/>
      <c r="H457" s="318"/>
      <c r="I457" s="318">
        <v>23919.9</v>
      </c>
      <c r="J457" s="318">
        <v>11054.5</v>
      </c>
      <c r="K457" s="385">
        <f>J457/I457</f>
        <v>0.46214658088035482</v>
      </c>
      <c r="L457" s="318">
        <f>L458</f>
        <v>26460.400000000001</v>
      </c>
      <c r="M457" s="318">
        <v>1807.2</v>
      </c>
      <c r="N457" s="318">
        <f t="shared" si="74"/>
        <v>28267.600000000002</v>
      </c>
      <c r="O457" s="318">
        <v>20772.099999999999</v>
      </c>
    </row>
    <row r="458" spans="1:15" s="315" customFormat="1" ht="31.5" hidden="1">
      <c r="A458" s="286" t="s">
        <v>710</v>
      </c>
      <c r="B458" s="286"/>
      <c r="C458" s="316" t="s">
        <v>70</v>
      </c>
      <c r="D458" s="316" t="s">
        <v>7</v>
      </c>
      <c r="E458" s="316" t="s">
        <v>1023</v>
      </c>
      <c r="F458" s="316" t="s">
        <v>698</v>
      </c>
      <c r="G458" s="318"/>
      <c r="H458" s="318"/>
      <c r="I458" s="318">
        <f>I460+I459</f>
        <v>26460.400000000001</v>
      </c>
      <c r="J458" s="318">
        <f>J460+J459</f>
        <v>-7957.1000000000013</v>
      </c>
      <c r="K458" s="385">
        <f t="shared" ref="K458:K460" si="75">I458+J458</f>
        <v>18503.3</v>
      </c>
      <c r="L458" s="318">
        <f>L460</f>
        <v>26460.400000000001</v>
      </c>
      <c r="M458" s="318">
        <f>M459+M460</f>
        <v>2844.1</v>
      </c>
      <c r="N458" s="318">
        <f t="shared" si="74"/>
        <v>29304.5</v>
      </c>
      <c r="O458" s="318">
        <f>O460</f>
        <v>26381.5</v>
      </c>
    </row>
    <row r="459" spans="1:15" s="315" customFormat="1" ht="31.5" hidden="1">
      <c r="A459" s="286" t="s">
        <v>757</v>
      </c>
      <c r="B459" s="286"/>
      <c r="C459" s="316" t="s">
        <v>70</v>
      </c>
      <c r="D459" s="316" t="s">
        <v>7</v>
      </c>
      <c r="E459" s="316" t="s">
        <v>1023</v>
      </c>
      <c r="F459" s="316" t="s">
        <v>758</v>
      </c>
      <c r="G459" s="318"/>
      <c r="H459" s="318"/>
      <c r="I459" s="318">
        <v>0</v>
      </c>
      <c r="J459" s="318">
        <v>129.19999999999999</v>
      </c>
      <c r="K459" s="385">
        <f t="shared" si="75"/>
        <v>129.19999999999999</v>
      </c>
      <c r="L459" s="318">
        <v>0</v>
      </c>
      <c r="M459" s="318">
        <v>0</v>
      </c>
      <c r="N459" s="318">
        <f t="shared" si="74"/>
        <v>0</v>
      </c>
      <c r="O459" s="318">
        <v>0</v>
      </c>
    </row>
    <row r="460" spans="1:15" s="315" customFormat="1" ht="31.5" hidden="1">
      <c r="A460" s="286" t="s">
        <v>711</v>
      </c>
      <c r="B460" s="286"/>
      <c r="C460" s="316" t="s">
        <v>70</v>
      </c>
      <c r="D460" s="316" t="s">
        <v>7</v>
      </c>
      <c r="E460" s="316" t="s">
        <v>1023</v>
      </c>
      <c r="F460" s="316" t="s">
        <v>699</v>
      </c>
      <c r="G460" s="318"/>
      <c r="H460" s="318"/>
      <c r="I460" s="318">
        <v>26460.400000000001</v>
      </c>
      <c r="J460" s="318">
        <f>-8352.2+265.9</f>
        <v>-8086.3000000000011</v>
      </c>
      <c r="K460" s="385">
        <f t="shared" si="75"/>
        <v>18374.099999999999</v>
      </c>
      <c r="L460" s="318">
        <v>26460.400000000001</v>
      </c>
      <c r="M460" s="318">
        <v>2844.1</v>
      </c>
      <c r="N460" s="318">
        <f t="shared" si="74"/>
        <v>29304.5</v>
      </c>
      <c r="O460" s="318">
        <v>26381.5</v>
      </c>
    </row>
    <row r="461" spans="1:15" s="315" customFormat="1" ht="31.5" hidden="1">
      <c r="A461" s="286" t="s">
        <v>677</v>
      </c>
      <c r="B461" s="286"/>
      <c r="C461" s="316" t="s">
        <v>70</v>
      </c>
      <c r="D461" s="316" t="s">
        <v>7</v>
      </c>
      <c r="E461" s="316" t="s">
        <v>924</v>
      </c>
      <c r="F461" s="316"/>
      <c r="G461" s="318"/>
      <c r="H461" s="318"/>
      <c r="I461" s="318"/>
      <c r="J461" s="318"/>
      <c r="K461" s="385"/>
      <c r="L461" s="318"/>
      <c r="M461" s="318"/>
      <c r="N461" s="318"/>
      <c r="O461" s="318"/>
    </row>
    <row r="462" spans="1:15" s="315" customFormat="1" ht="15.75" customHeight="1">
      <c r="A462" s="330" t="s">
        <v>735</v>
      </c>
      <c r="B462" s="286"/>
      <c r="C462" s="316" t="s">
        <v>70</v>
      </c>
      <c r="D462" s="316" t="s">
        <v>7</v>
      </c>
      <c r="E462" s="316" t="s">
        <v>977</v>
      </c>
      <c r="F462" s="316" t="s">
        <v>28</v>
      </c>
      <c r="G462" s="318"/>
      <c r="H462" s="318"/>
      <c r="I462" s="318">
        <v>8.4</v>
      </c>
      <c r="J462" s="318">
        <v>0</v>
      </c>
      <c r="K462" s="385">
        <f>J462/I462</f>
        <v>0</v>
      </c>
      <c r="L462" s="318"/>
      <c r="M462" s="318"/>
      <c r="N462" s="318"/>
      <c r="O462" s="318"/>
    </row>
    <row r="463" spans="1:15" s="315" customFormat="1">
      <c r="A463" s="286" t="s">
        <v>618</v>
      </c>
      <c r="B463" s="286"/>
      <c r="C463" s="316" t="s">
        <v>70</v>
      </c>
      <c r="D463" s="316" t="s">
        <v>7</v>
      </c>
      <c r="E463" s="316" t="s">
        <v>977</v>
      </c>
      <c r="F463" s="316" t="s">
        <v>619</v>
      </c>
      <c r="G463" s="318"/>
      <c r="H463" s="318"/>
      <c r="I463" s="318">
        <v>1062.8</v>
      </c>
      <c r="J463" s="318">
        <v>402.5</v>
      </c>
      <c r="K463" s="385">
        <f>J463/I463</f>
        <v>0.37871659766654125</v>
      </c>
      <c r="L463" s="318">
        <f>L465</f>
        <v>2027.5</v>
      </c>
      <c r="M463" s="318">
        <f>M464</f>
        <v>-978.9</v>
      </c>
      <c r="N463" s="318">
        <f t="shared" ref="N463:N484" si="76">L463+M463</f>
        <v>1048.5999999999999</v>
      </c>
      <c r="O463" s="318">
        <f>O465</f>
        <v>1048.5999999999999</v>
      </c>
    </row>
    <row r="464" spans="1:15" s="315" customFormat="1" hidden="1">
      <c r="A464" s="286" t="s">
        <v>724</v>
      </c>
      <c r="B464" s="286"/>
      <c r="C464" s="316" t="s">
        <v>70</v>
      </c>
      <c r="D464" s="316" t="s">
        <v>7</v>
      </c>
      <c r="E464" s="316" t="s">
        <v>862</v>
      </c>
      <c r="F464" s="316" t="s">
        <v>725</v>
      </c>
      <c r="G464" s="318"/>
      <c r="H464" s="318"/>
      <c r="I464" s="318">
        <f>I465</f>
        <v>2027.5</v>
      </c>
      <c r="J464" s="318">
        <f>J465</f>
        <v>-978.9</v>
      </c>
      <c r="K464" s="385">
        <f>K465</f>
        <v>1048.5999999999999</v>
      </c>
      <c r="L464" s="318">
        <f>L465</f>
        <v>2027.5</v>
      </c>
      <c r="M464" s="318">
        <f>M465</f>
        <v>-978.9</v>
      </c>
      <c r="N464" s="318">
        <f t="shared" si="76"/>
        <v>1048.5999999999999</v>
      </c>
      <c r="O464" s="318">
        <f>O465</f>
        <v>1048.5999999999999</v>
      </c>
    </row>
    <row r="465" spans="1:15" s="315" customFormat="1" ht="31.5" hidden="1">
      <c r="A465" s="3" t="s">
        <v>279</v>
      </c>
      <c r="B465" s="3"/>
      <c r="C465" s="316" t="s">
        <v>70</v>
      </c>
      <c r="D465" s="316" t="s">
        <v>7</v>
      </c>
      <c r="E465" s="316" t="s">
        <v>862</v>
      </c>
      <c r="F465" s="316" t="s">
        <v>620</v>
      </c>
      <c r="G465" s="318"/>
      <c r="H465" s="318"/>
      <c r="I465" s="318">
        <v>2027.5</v>
      </c>
      <c r="J465" s="318">
        <v>-978.9</v>
      </c>
      <c r="K465" s="385">
        <f t="shared" ref="K465:K477" si="77">I465+J465</f>
        <v>1048.5999999999999</v>
      </c>
      <c r="L465" s="318">
        <v>2027.5</v>
      </c>
      <c r="M465" s="318">
        <v>-978.9</v>
      </c>
      <c r="N465" s="318">
        <f t="shared" si="76"/>
        <v>1048.5999999999999</v>
      </c>
      <c r="O465" s="318">
        <v>1048.5999999999999</v>
      </c>
    </row>
    <row r="466" spans="1:15" s="315" customFormat="1">
      <c r="A466" s="3" t="s">
        <v>869</v>
      </c>
      <c r="B466" s="3"/>
      <c r="C466" s="316" t="s">
        <v>70</v>
      </c>
      <c r="D466" s="316" t="s">
        <v>7</v>
      </c>
      <c r="E466" s="316" t="s">
        <v>978</v>
      </c>
      <c r="F466" s="316"/>
      <c r="G466" s="318"/>
      <c r="H466" s="318"/>
      <c r="I466" s="318">
        <f t="shared" ref="I466:J468" si="78">I467</f>
        <v>4646.8999999999996</v>
      </c>
      <c r="J466" s="318">
        <f t="shared" si="78"/>
        <v>3361.7</v>
      </c>
      <c r="K466" s="385">
        <f>J466/I466</f>
        <v>0.72342852224063359</v>
      </c>
      <c r="L466" s="318">
        <f t="shared" ref="L466:M468" si="79">L467</f>
        <v>0</v>
      </c>
      <c r="M466" s="318">
        <f t="shared" si="79"/>
        <v>3130</v>
      </c>
      <c r="N466" s="318">
        <f t="shared" si="76"/>
        <v>3130</v>
      </c>
      <c r="O466" s="318">
        <f>O467</f>
        <v>3130</v>
      </c>
    </row>
    <row r="467" spans="1:15" s="315" customFormat="1" ht="31.5">
      <c r="A467" s="286" t="s">
        <v>751</v>
      </c>
      <c r="B467" s="3"/>
      <c r="C467" s="316" t="s">
        <v>70</v>
      </c>
      <c r="D467" s="316" t="s">
        <v>7</v>
      </c>
      <c r="E467" s="316" t="s">
        <v>978</v>
      </c>
      <c r="F467" s="316" t="s">
        <v>630</v>
      </c>
      <c r="G467" s="318"/>
      <c r="H467" s="318"/>
      <c r="I467" s="318">
        <v>4646.8999999999996</v>
      </c>
      <c r="J467" s="318">
        <v>3361.7</v>
      </c>
      <c r="K467" s="385">
        <f>J467/I467</f>
        <v>0.72342852224063359</v>
      </c>
      <c r="L467" s="318">
        <f t="shared" si="79"/>
        <v>0</v>
      </c>
      <c r="M467" s="318">
        <f t="shared" si="79"/>
        <v>3130</v>
      </c>
      <c r="N467" s="318">
        <f t="shared" si="76"/>
        <v>3130</v>
      </c>
      <c r="O467" s="318">
        <f>O468</f>
        <v>3130</v>
      </c>
    </row>
    <row r="468" spans="1:15" s="315" customFormat="1" hidden="1">
      <c r="A468" s="330" t="s">
        <v>860</v>
      </c>
      <c r="B468" s="3"/>
      <c r="C468" s="316" t="s">
        <v>70</v>
      </c>
      <c r="D468" s="316" t="s">
        <v>7</v>
      </c>
      <c r="E468" s="316" t="s">
        <v>866</v>
      </c>
      <c r="F468" s="316" t="s">
        <v>858</v>
      </c>
      <c r="G468" s="318"/>
      <c r="H468" s="318"/>
      <c r="I468" s="318">
        <f t="shared" si="78"/>
        <v>0</v>
      </c>
      <c r="J468" s="318">
        <f t="shared" si="78"/>
        <v>3130</v>
      </c>
      <c r="K468" s="385">
        <f t="shared" si="77"/>
        <v>3130</v>
      </c>
      <c r="L468" s="318">
        <f t="shared" si="79"/>
        <v>0</v>
      </c>
      <c r="M468" s="318">
        <f t="shared" si="79"/>
        <v>3130</v>
      </c>
      <c r="N468" s="318">
        <f t="shared" si="76"/>
        <v>3130</v>
      </c>
      <c r="O468" s="318">
        <f>O469</f>
        <v>3130</v>
      </c>
    </row>
    <row r="469" spans="1:15" s="315" customFormat="1" ht="47.25" hidden="1">
      <c r="A469" s="330" t="s">
        <v>865</v>
      </c>
      <c r="B469" s="3"/>
      <c r="C469" s="316" t="s">
        <v>70</v>
      </c>
      <c r="D469" s="316" t="s">
        <v>7</v>
      </c>
      <c r="E469" s="316" t="s">
        <v>866</v>
      </c>
      <c r="F469" s="316" t="s">
        <v>864</v>
      </c>
      <c r="G469" s="318"/>
      <c r="H469" s="318"/>
      <c r="I469" s="318">
        <v>0</v>
      </c>
      <c r="J469" s="318">
        <v>3130</v>
      </c>
      <c r="K469" s="385">
        <f t="shared" si="77"/>
        <v>3130</v>
      </c>
      <c r="L469" s="318">
        <v>0</v>
      </c>
      <c r="M469" s="318">
        <v>3130</v>
      </c>
      <c r="N469" s="318">
        <f t="shared" si="76"/>
        <v>3130</v>
      </c>
      <c r="O469" s="318">
        <v>3130</v>
      </c>
    </row>
    <row r="470" spans="1:15" s="315" customFormat="1">
      <c r="A470" s="3" t="s">
        <v>870</v>
      </c>
      <c r="B470" s="3"/>
      <c r="C470" s="316" t="s">
        <v>70</v>
      </c>
      <c r="D470" s="316" t="s">
        <v>7</v>
      </c>
      <c r="E470" s="316" t="s">
        <v>979</v>
      </c>
      <c r="F470" s="316"/>
      <c r="G470" s="318"/>
      <c r="H470" s="318"/>
      <c r="I470" s="318">
        <f t="shared" ref="I470:J472" si="80">I471</f>
        <v>4397.7</v>
      </c>
      <c r="J470" s="318">
        <f t="shared" si="80"/>
        <v>1764.5</v>
      </c>
      <c r="K470" s="385">
        <f>J470/I470</f>
        <v>0.4012324624235396</v>
      </c>
      <c r="L470" s="318">
        <f t="shared" ref="L470:M472" si="81">L471</f>
        <v>0</v>
      </c>
      <c r="M470" s="318">
        <f t="shared" si="81"/>
        <v>2484.5</v>
      </c>
      <c r="N470" s="318">
        <f t="shared" si="76"/>
        <v>2484.5</v>
      </c>
      <c r="O470" s="318">
        <f>O471</f>
        <v>2484.5</v>
      </c>
    </row>
    <row r="471" spans="1:15" s="315" customFormat="1" ht="31.5">
      <c r="A471" s="286" t="s">
        <v>751</v>
      </c>
      <c r="B471" s="3"/>
      <c r="C471" s="316" t="s">
        <v>70</v>
      </c>
      <c r="D471" s="316" t="s">
        <v>7</v>
      </c>
      <c r="E471" s="316" t="s">
        <v>979</v>
      </c>
      <c r="F471" s="316" t="s">
        <v>630</v>
      </c>
      <c r="G471" s="318"/>
      <c r="H471" s="318"/>
      <c r="I471" s="318">
        <v>4397.7</v>
      </c>
      <c r="J471" s="318">
        <v>1764.5</v>
      </c>
      <c r="K471" s="385">
        <f>J471/I471</f>
        <v>0.4012324624235396</v>
      </c>
      <c r="L471" s="318">
        <f t="shared" si="81"/>
        <v>0</v>
      </c>
      <c r="M471" s="318">
        <f t="shared" si="81"/>
        <v>2484.5</v>
      </c>
      <c r="N471" s="318">
        <f t="shared" si="76"/>
        <v>2484.5</v>
      </c>
      <c r="O471" s="318">
        <f>O472</f>
        <v>2484.5</v>
      </c>
    </row>
    <row r="472" spans="1:15" s="315" customFormat="1" hidden="1">
      <c r="A472" s="330" t="s">
        <v>860</v>
      </c>
      <c r="B472" s="3"/>
      <c r="C472" s="316" t="s">
        <v>70</v>
      </c>
      <c r="D472" s="316" t="s">
        <v>7</v>
      </c>
      <c r="E472" s="316" t="s">
        <v>867</v>
      </c>
      <c r="F472" s="316" t="s">
        <v>858</v>
      </c>
      <c r="G472" s="318"/>
      <c r="H472" s="318"/>
      <c r="I472" s="318">
        <f t="shared" si="80"/>
        <v>0</v>
      </c>
      <c r="J472" s="318">
        <f t="shared" si="80"/>
        <v>2484.5</v>
      </c>
      <c r="K472" s="385">
        <f t="shared" si="77"/>
        <v>2484.5</v>
      </c>
      <c r="L472" s="318">
        <f t="shared" si="81"/>
        <v>0</v>
      </c>
      <c r="M472" s="318">
        <f t="shared" si="81"/>
        <v>2484.5</v>
      </c>
      <c r="N472" s="318">
        <f t="shared" si="76"/>
        <v>2484.5</v>
      </c>
      <c r="O472" s="318">
        <f>O473</f>
        <v>2484.5</v>
      </c>
    </row>
    <row r="473" spans="1:15" s="315" customFormat="1" ht="47.25" hidden="1">
      <c r="A473" s="330" t="s">
        <v>865</v>
      </c>
      <c r="B473" s="3"/>
      <c r="C473" s="316" t="s">
        <v>70</v>
      </c>
      <c r="D473" s="316" t="s">
        <v>7</v>
      </c>
      <c r="E473" s="316" t="s">
        <v>867</v>
      </c>
      <c r="F473" s="316" t="s">
        <v>864</v>
      </c>
      <c r="G473" s="318"/>
      <c r="H473" s="318"/>
      <c r="I473" s="318">
        <v>0</v>
      </c>
      <c r="J473" s="318">
        <v>2484.5</v>
      </c>
      <c r="K473" s="385">
        <f t="shared" si="77"/>
        <v>2484.5</v>
      </c>
      <c r="L473" s="318">
        <v>0</v>
      </c>
      <c r="M473" s="318">
        <v>2484.5</v>
      </c>
      <c r="N473" s="318">
        <f t="shared" si="76"/>
        <v>2484.5</v>
      </c>
      <c r="O473" s="318">
        <v>2484.5</v>
      </c>
    </row>
    <row r="474" spans="1:15" s="315" customFormat="1">
      <c r="A474" s="3" t="s">
        <v>871</v>
      </c>
      <c r="B474" s="3"/>
      <c r="C474" s="316" t="s">
        <v>70</v>
      </c>
      <c r="D474" s="316" t="s">
        <v>7</v>
      </c>
      <c r="E474" s="316" t="s">
        <v>980</v>
      </c>
      <c r="F474" s="316"/>
      <c r="G474" s="318"/>
      <c r="H474" s="318"/>
      <c r="I474" s="318">
        <f t="shared" ref="I474:J476" si="82">I475</f>
        <v>5715.4</v>
      </c>
      <c r="J474" s="318">
        <f t="shared" si="82"/>
        <v>3443.9</v>
      </c>
      <c r="K474" s="385">
        <f>J474/I474</f>
        <v>0.6025649998250342</v>
      </c>
      <c r="L474" s="318">
        <f t="shared" ref="L474:M476" si="83">L475</f>
        <v>0</v>
      </c>
      <c r="M474" s="318">
        <f t="shared" si="83"/>
        <v>1939.4</v>
      </c>
      <c r="N474" s="318">
        <f t="shared" si="76"/>
        <v>1939.4</v>
      </c>
      <c r="O474" s="318">
        <f>O475</f>
        <v>1939.4</v>
      </c>
    </row>
    <row r="475" spans="1:15" s="315" customFormat="1" ht="31.5">
      <c r="A475" s="286" t="s">
        <v>751</v>
      </c>
      <c r="B475" s="3"/>
      <c r="C475" s="316" t="s">
        <v>70</v>
      </c>
      <c r="D475" s="316" t="s">
        <v>7</v>
      </c>
      <c r="E475" s="316" t="s">
        <v>980</v>
      </c>
      <c r="F475" s="316" t="s">
        <v>630</v>
      </c>
      <c r="G475" s="318"/>
      <c r="H475" s="318"/>
      <c r="I475" s="318">
        <v>5715.4</v>
      </c>
      <c r="J475" s="318">
        <v>3443.9</v>
      </c>
      <c r="K475" s="385">
        <f>J475/I475</f>
        <v>0.6025649998250342</v>
      </c>
      <c r="L475" s="318">
        <f t="shared" si="83"/>
        <v>0</v>
      </c>
      <c r="M475" s="318">
        <f t="shared" si="83"/>
        <v>1939.4</v>
      </c>
      <c r="N475" s="318">
        <f t="shared" si="76"/>
        <v>1939.4</v>
      </c>
      <c r="O475" s="318">
        <f>O476</f>
        <v>1939.4</v>
      </c>
    </row>
    <row r="476" spans="1:15" s="315" customFormat="1" hidden="1">
      <c r="A476" s="330" t="s">
        <v>860</v>
      </c>
      <c r="B476" s="3"/>
      <c r="C476" s="316" t="s">
        <v>70</v>
      </c>
      <c r="D476" s="316" t="s">
        <v>7</v>
      </c>
      <c r="E476" s="316" t="s">
        <v>868</v>
      </c>
      <c r="F476" s="316" t="s">
        <v>858</v>
      </c>
      <c r="G476" s="318"/>
      <c r="H476" s="318"/>
      <c r="I476" s="318">
        <f t="shared" si="82"/>
        <v>0</v>
      </c>
      <c r="J476" s="318">
        <f t="shared" si="82"/>
        <v>1939.4</v>
      </c>
      <c r="K476" s="385">
        <f t="shared" si="77"/>
        <v>1939.4</v>
      </c>
      <c r="L476" s="318">
        <f t="shared" si="83"/>
        <v>0</v>
      </c>
      <c r="M476" s="318">
        <f t="shared" si="83"/>
        <v>1939.4</v>
      </c>
      <c r="N476" s="318">
        <f t="shared" si="76"/>
        <v>1939.4</v>
      </c>
      <c r="O476" s="318">
        <f>O477</f>
        <v>1939.4</v>
      </c>
    </row>
    <row r="477" spans="1:15" s="315" customFormat="1" ht="47.25" hidden="1">
      <c r="A477" s="330" t="s">
        <v>865</v>
      </c>
      <c r="B477" s="3"/>
      <c r="C477" s="316" t="s">
        <v>70</v>
      </c>
      <c r="D477" s="316" t="s">
        <v>7</v>
      </c>
      <c r="E477" s="316" t="s">
        <v>868</v>
      </c>
      <c r="F477" s="316" t="s">
        <v>864</v>
      </c>
      <c r="G477" s="318"/>
      <c r="H477" s="318"/>
      <c r="I477" s="318">
        <v>0</v>
      </c>
      <c r="J477" s="318">
        <v>1939.4</v>
      </c>
      <c r="K477" s="385">
        <f t="shared" si="77"/>
        <v>1939.4</v>
      </c>
      <c r="L477" s="318">
        <v>0</v>
      </c>
      <c r="M477" s="318">
        <v>1939.4</v>
      </c>
      <c r="N477" s="318">
        <f t="shared" si="76"/>
        <v>1939.4</v>
      </c>
      <c r="O477" s="318">
        <v>1939.4</v>
      </c>
    </row>
    <row r="478" spans="1:15" s="315" customFormat="1" ht="31.5">
      <c r="A478" s="330" t="s">
        <v>1046</v>
      </c>
      <c r="B478" s="3"/>
      <c r="C478" s="316" t="s">
        <v>70</v>
      </c>
      <c r="D478" s="316" t="s">
        <v>7</v>
      </c>
      <c r="E478" s="316" t="s">
        <v>935</v>
      </c>
      <c r="F478" s="316"/>
      <c r="G478" s="318"/>
      <c r="H478" s="318"/>
      <c r="I478" s="318">
        <f>I479+I496</f>
        <v>171657.70000000004</v>
      </c>
      <c r="J478" s="318">
        <f>J479+J496</f>
        <v>77040.799999999988</v>
      </c>
      <c r="K478" s="385">
        <f>J478/I478</f>
        <v>0.44880480164886266</v>
      </c>
      <c r="L478" s="318">
        <f>L479</f>
        <v>148432.59999999998</v>
      </c>
      <c r="M478" s="318">
        <f>M479</f>
        <v>22802</v>
      </c>
      <c r="N478" s="318">
        <f>L478+M478</f>
        <v>171234.59999999998</v>
      </c>
      <c r="O478" s="318">
        <f>O479</f>
        <v>171234.59999999998</v>
      </c>
    </row>
    <row r="479" spans="1:15" s="315" customFormat="1" ht="21" customHeight="1">
      <c r="A479" s="322" t="s">
        <v>623</v>
      </c>
      <c r="B479" s="322"/>
      <c r="C479" s="316" t="s">
        <v>70</v>
      </c>
      <c r="D479" s="316" t="s">
        <v>7</v>
      </c>
      <c r="E479" s="316" t="s">
        <v>936</v>
      </c>
      <c r="F479" s="316"/>
      <c r="G479" s="318"/>
      <c r="H479" s="318"/>
      <c r="I479" s="318">
        <f>I480+I484+I488+I495</f>
        <v>170112.00000000003</v>
      </c>
      <c r="J479" s="318">
        <f>J480+J484+J488+J495</f>
        <v>77040.799999999988</v>
      </c>
      <c r="K479" s="385">
        <f>J479/I479</f>
        <v>0.45288280662151981</v>
      </c>
      <c r="L479" s="318">
        <f>L480+L484+L488</f>
        <v>148432.59999999998</v>
      </c>
      <c r="M479" s="318">
        <f>M480+M484+M488</f>
        <v>22802</v>
      </c>
      <c r="N479" s="318">
        <f t="shared" si="76"/>
        <v>171234.59999999998</v>
      </c>
      <c r="O479" s="318">
        <f>O480+O484+O488</f>
        <v>171234.59999999998</v>
      </c>
    </row>
    <row r="480" spans="1:15" s="315" customFormat="1" ht="47.25">
      <c r="A480" s="286" t="s">
        <v>634</v>
      </c>
      <c r="B480" s="322"/>
      <c r="C480" s="316" t="s">
        <v>70</v>
      </c>
      <c r="D480" s="316" t="s">
        <v>7</v>
      </c>
      <c r="E480" s="316" t="s">
        <v>936</v>
      </c>
      <c r="F480" s="316" t="s">
        <v>615</v>
      </c>
      <c r="G480" s="319"/>
      <c r="H480" s="319"/>
      <c r="I480" s="318">
        <f>119429.8-25.2</f>
        <v>119404.6</v>
      </c>
      <c r="J480" s="318">
        <v>49654</v>
      </c>
      <c r="K480" s="385">
        <f>J480/I480</f>
        <v>0.41584662567438774</v>
      </c>
      <c r="L480" s="318">
        <f>L481</f>
        <v>141797.79999999999</v>
      </c>
      <c r="M480" s="318">
        <f>M481</f>
        <v>25770.5</v>
      </c>
      <c r="N480" s="318">
        <f t="shared" si="76"/>
        <v>167568.29999999999</v>
      </c>
      <c r="O480" s="318">
        <f>O481</f>
        <v>167568.29999999999</v>
      </c>
    </row>
    <row r="481" spans="1:15" s="315" customFormat="1" hidden="1">
      <c r="A481" s="286" t="s">
        <v>726</v>
      </c>
      <c r="B481" s="322"/>
      <c r="C481" s="316" t="s">
        <v>70</v>
      </c>
      <c r="D481" s="316" t="s">
        <v>7</v>
      </c>
      <c r="E481" s="316" t="s">
        <v>863</v>
      </c>
      <c r="F481" s="316" t="s">
        <v>723</v>
      </c>
      <c r="G481" s="319"/>
      <c r="H481" s="319"/>
      <c r="I481" s="318">
        <f>I482+I483</f>
        <v>105084.6</v>
      </c>
      <c r="J481" s="318">
        <f>J482+J483</f>
        <v>9534.4</v>
      </c>
      <c r="K481" s="385">
        <f t="shared" ref="K481:K490" si="84">I481+J481</f>
        <v>114619</v>
      </c>
      <c r="L481" s="318">
        <f>L482</f>
        <v>141797.79999999999</v>
      </c>
      <c r="M481" s="318">
        <f>M482</f>
        <v>25770.5</v>
      </c>
      <c r="N481" s="318">
        <f t="shared" si="76"/>
        <v>167568.29999999999</v>
      </c>
      <c r="O481" s="318">
        <f>O482</f>
        <v>167568.29999999999</v>
      </c>
    </row>
    <row r="482" spans="1:15" s="315" customFormat="1" ht="31.5" hidden="1">
      <c r="A482" s="286" t="s">
        <v>717</v>
      </c>
      <c r="B482" s="322"/>
      <c r="C482" s="316" t="s">
        <v>70</v>
      </c>
      <c r="D482" s="316" t="s">
        <v>7</v>
      </c>
      <c r="E482" s="316" t="s">
        <v>863</v>
      </c>
      <c r="F482" s="316" t="s">
        <v>705</v>
      </c>
      <c r="G482" s="319"/>
      <c r="H482" s="319"/>
      <c r="I482" s="318">
        <v>105084.6</v>
      </c>
      <c r="J482" s="318">
        <v>9534.4</v>
      </c>
      <c r="K482" s="385">
        <f t="shared" si="84"/>
        <v>114619</v>
      </c>
      <c r="L482" s="318">
        <v>141797.79999999999</v>
      </c>
      <c r="M482" s="318">
        <v>25770.5</v>
      </c>
      <c r="N482" s="318">
        <f t="shared" si="76"/>
        <v>167568.29999999999</v>
      </c>
      <c r="O482" s="318">
        <v>167568.29999999999</v>
      </c>
    </row>
    <row r="483" spans="1:15" s="315" customFormat="1" ht="31.5" hidden="1">
      <c r="A483" s="286" t="s">
        <v>759</v>
      </c>
      <c r="B483" s="322"/>
      <c r="C483" s="316" t="s">
        <v>70</v>
      </c>
      <c r="D483" s="316" t="s">
        <v>7</v>
      </c>
      <c r="E483" s="316" t="s">
        <v>863</v>
      </c>
      <c r="F483" s="316" t="s">
        <v>706</v>
      </c>
      <c r="G483" s="319"/>
      <c r="H483" s="319"/>
      <c r="I483" s="318">
        <v>0</v>
      </c>
      <c r="J483" s="318">
        <v>0</v>
      </c>
      <c r="K483" s="385">
        <f t="shared" si="84"/>
        <v>0</v>
      </c>
      <c r="L483" s="318">
        <v>0</v>
      </c>
      <c r="M483" s="318">
        <v>0</v>
      </c>
      <c r="N483" s="318">
        <f t="shared" si="76"/>
        <v>0</v>
      </c>
      <c r="O483" s="318">
        <v>0</v>
      </c>
    </row>
    <row r="484" spans="1:15" ht="23.25" customHeight="1">
      <c r="A484" s="286" t="s">
        <v>616</v>
      </c>
      <c r="B484" s="290"/>
      <c r="C484" s="316" t="s">
        <v>70</v>
      </c>
      <c r="D484" s="316" t="s">
        <v>7</v>
      </c>
      <c r="E484" s="316" t="s">
        <v>936</v>
      </c>
      <c r="F484" s="316" t="s">
        <v>617</v>
      </c>
      <c r="G484" s="319"/>
      <c r="H484" s="319"/>
      <c r="I484" s="318">
        <v>4516.6000000000004</v>
      </c>
      <c r="J484" s="318">
        <v>2492.6</v>
      </c>
      <c r="K484" s="385">
        <f>J484/I484</f>
        <v>0.55187530443253774</v>
      </c>
      <c r="L484" s="318">
        <v>6634.8</v>
      </c>
      <c r="M484" s="318">
        <v>-2968.5</v>
      </c>
      <c r="N484" s="318">
        <f t="shared" si="76"/>
        <v>3666.3</v>
      </c>
      <c r="O484" s="318">
        <v>3666.3</v>
      </c>
    </row>
    <row r="485" spans="1:15" ht="31.5" hidden="1">
      <c r="A485" s="286" t="s">
        <v>710</v>
      </c>
      <c r="B485" s="290"/>
      <c r="C485" s="316" t="s">
        <v>70</v>
      </c>
      <c r="D485" s="316" t="s">
        <v>7</v>
      </c>
      <c r="E485" s="316" t="s">
        <v>863</v>
      </c>
      <c r="F485" s="316" t="s">
        <v>698</v>
      </c>
      <c r="G485" s="319"/>
      <c r="H485" s="319"/>
      <c r="I485" s="318">
        <f>I487+I486</f>
        <v>0</v>
      </c>
      <c r="J485" s="318">
        <f>J487+J486</f>
        <v>8629.7999999999993</v>
      </c>
      <c r="K485" s="385">
        <f t="shared" si="84"/>
        <v>8629.7999999999993</v>
      </c>
      <c r="L485" s="318">
        <f>L487</f>
        <v>0</v>
      </c>
      <c r="M485" s="318">
        <f>M486+M487</f>
        <v>0</v>
      </c>
      <c r="N485" s="318">
        <f t="shared" ref="N485:N488" si="85">L485+M485</f>
        <v>0</v>
      </c>
      <c r="O485" s="318">
        <f>O487</f>
        <v>0</v>
      </c>
    </row>
    <row r="486" spans="1:15" ht="31.5" hidden="1">
      <c r="A486" s="286" t="s">
        <v>757</v>
      </c>
      <c r="B486" s="290"/>
      <c r="C486" s="316" t="s">
        <v>70</v>
      </c>
      <c r="D486" s="316" t="s">
        <v>7</v>
      </c>
      <c r="E486" s="316" t="s">
        <v>863</v>
      </c>
      <c r="F486" s="316" t="s">
        <v>758</v>
      </c>
      <c r="G486" s="319"/>
      <c r="H486" s="319"/>
      <c r="I486" s="318">
        <v>0</v>
      </c>
      <c r="J486" s="318">
        <v>0</v>
      </c>
      <c r="K486" s="385">
        <f>I486+J486</f>
        <v>0</v>
      </c>
      <c r="L486" s="318">
        <v>0</v>
      </c>
      <c r="M486" s="318">
        <v>0</v>
      </c>
      <c r="N486" s="318">
        <f t="shared" si="85"/>
        <v>0</v>
      </c>
      <c r="O486" s="318">
        <v>0</v>
      </c>
    </row>
    <row r="487" spans="1:15" ht="39" hidden="1" customHeight="1">
      <c r="A487" s="286" t="s">
        <v>711</v>
      </c>
      <c r="B487" s="290"/>
      <c r="C487" s="316" t="s">
        <v>70</v>
      </c>
      <c r="D487" s="316" t="s">
        <v>7</v>
      </c>
      <c r="E487" s="316" t="s">
        <v>863</v>
      </c>
      <c r="F487" s="316" t="s">
        <v>699</v>
      </c>
      <c r="G487" s="319"/>
      <c r="H487" s="319"/>
      <c r="I487" s="318">
        <v>0</v>
      </c>
      <c r="J487" s="318">
        <v>8629.7999999999993</v>
      </c>
      <c r="K487" s="385">
        <f t="shared" si="84"/>
        <v>8629.7999999999993</v>
      </c>
      <c r="L487" s="318">
        <v>0</v>
      </c>
      <c r="M487" s="318">
        <v>0</v>
      </c>
      <c r="N487" s="318">
        <f t="shared" si="85"/>
        <v>0</v>
      </c>
      <c r="O487" s="318">
        <v>0</v>
      </c>
    </row>
    <row r="488" spans="1:15" s="320" customFormat="1" ht="31.5">
      <c r="A488" s="286" t="s">
        <v>751</v>
      </c>
      <c r="B488" s="331"/>
      <c r="C488" s="316" t="s">
        <v>70</v>
      </c>
      <c r="D488" s="316" t="s">
        <v>7</v>
      </c>
      <c r="E488" s="316" t="s">
        <v>936</v>
      </c>
      <c r="F488" s="316" t="s">
        <v>630</v>
      </c>
      <c r="G488" s="319"/>
      <c r="H488" s="319"/>
      <c r="I488" s="318">
        <v>46163.6</v>
      </c>
      <c r="J488" s="318">
        <v>24868.3</v>
      </c>
      <c r="K488" s="385">
        <f>J488/I488</f>
        <v>0.53869932154338052</v>
      </c>
      <c r="L488" s="318">
        <f>L489</f>
        <v>0</v>
      </c>
      <c r="M488" s="318">
        <f>M489</f>
        <v>0</v>
      </c>
      <c r="N488" s="318">
        <f t="shared" si="85"/>
        <v>0</v>
      </c>
      <c r="O488" s="318">
        <f>O489</f>
        <v>0</v>
      </c>
    </row>
    <row r="489" spans="1:15" s="320" customFormat="1" hidden="1">
      <c r="A489" s="330" t="s">
        <v>860</v>
      </c>
      <c r="B489" s="331"/>
      <c r="C489" s="316" t="s">
        <v>70</v>
      </c>
      <c r="D489" s="316" t="s">
        <v>7</v>
      </c>
      <c r="E489" s="316" t="s">
        <v>1032</v>
      </c>
      <c r="F489" s="316" t="s">
        <v>858</v>
      </c>
      <c r="G489" s="319"/>
      <c r="H489" s="319"/>
      <c r="I489" s="318">
        <f>I490</f>
        <v>0</v>
      </c>
      <c r="J489" s="318">
        <f>J490</f>
        <v>44319.5</v>
      </c>
      <c r="K489" s="385">
        <f t="shared" si="84"/>
        <v>44319.5</v>
      </c>
      <c r="L489" s="318">
        <f>L490</f>
        <v>0</v>
      </c>
      <c r="M489" s="318">
        <f>M490</f>
        <v>0</v>
      </c>
      <c r="N489" s="318">
        <f>L489+M489</f>
        <v>0</v>
      </c>
      <c r="O489" s="318">
        <f>O490</f>
        <v>0</v>
      </c>
    </row>
    <row r="490" spans="1:15" s="320" customFormat="1" ht="47.25" hidden="1">
      <c r="A490" s="330" t="s">
        <v>865</v>
      </c>
      <c r="B490" s="331"/>
      <c r="C490" s="316" t="s">
        <v>70</v>
      </c>
      <c r="D490" s="316" t="s">
        <v>7</v>
      </c>
      <c r="E490" s="316" t="s">
        <v>863</v>
      </c>
      <c r="F490" s="316" t="s">
        <v>864</v>
      </c>
      <c r="G490" s="319"/>
      <c r="H490" s="319"/>
      <c r="I490" s="318">
        <v>0</v>
      </c>
      <c r="J490" s="318">
        <v>44319.5</v>
      </c>
      <c r="K490" s="385">
        <f t="shared" si="84"/>
        <v>44319.5</v>
      </c>
      <c r="L490" s="318">
        <v>0</v>
      </c>
      <c r="M490" s="318">
        <v>0</v>
      </c>
      <c r="N490" s="318">
        <f>L490+M490</f>
        <v>0</v>
      </c>
      <c r="O490" s="318">
        <v>0</v>
      </c>
    </row>
    <row r="491" spans="1:15" ht="51.75" hidden="1" customHeight="1">
      <c r="A491" s="345" t="s">
        <v>742</v>
      </c>
      <c r="B491" s="345"/>
      <c r="C491" s="316" t="s">
        <v>70</v>
      </c>
      <c r="D491" s="316" t="s">
        <v>7</v>
      </c>
      <c r="E491" s="316" t="s">
        <v>863</v>
      </c>
      <c r="F491" s="44"/>
      <c r="G491" s="72"/>
      <c r="H491" s="72"/>
      <c r="I491" s="72"/>
      <c r="J491" s="72"/>
      <c r="K491" s="389"/>
      <c r="L491" s="71"/>
      <c r="M491" s="71"/>
      <c r="N491" s="71"/>
      <c r="O491" s="319"/>
    </row>
    <row r="492" spans="1:15" hidden="1">
      <c r="A492" s="346" t="s">
        <v>616</v>
      </c>
      <c r="B492" s="347"/>
      <c r="C492" s="316" t="s">
        <v>70</v>
      </c>
      <c r="D492" s="316" t="s">
        <v>7</v>
      </c>
      <c r="E492" s="316" t="s">
        <v>863</v>
      </c>
      <c r="F492" s="44" t="s">
        <v>617</v>
      </c>
      <c r="G492" s="72"/>
      <c r="H492" s="72"/>
      <c r="I492" s="72">
        <f>I493</f>
        <v>0</v>
      </c>
      <c r="J492" s="72">
        <f>J493</f>
        <v>0</v>
      </c>
      <c r="K492" s="389">
        <f t="shared" ref="K492:K494" si="86">I492+J492</f>
        <v>0</v>
      </c>
      <c r="L492" s="72">
        <f>L493</f>
        <v>0</v>
      </c>
      <c r="M492" s="72">
        <f>M493</f>
        <v>0</v>
      </c>
      <c r="N492" s="72">
        <f>L492+M492</f>
        <v>0</v>
      </c>
      <c r="O492" s="318">
        <f>O493</f>
        <v>0</v>
      </c>
    </row>
    <row r="493" spans="1:15" ht="31.5" hidden="1">
      <c r="A493" s="346" t="s">
        <v>710</v>
      </c>
      <c r="B493" s="347"/>
      <c r="C493" s="316" t="s">
        <v>70</v>
      </c>
      <c r="D493" s="316" t="s">
        <v>7</v>
      </c>
      <c r="E493" s="316" t="s">
        <v>1032</v>
      </c>
      <c r="F493" s="44" t="s">
        <v>698</v>
      </c>
      <c r="G493" s="72"/>
      <c r="H493" s="72"/>
      <c r="I493" s="72">
        <f>I494</f>
        <v>0</v>
      </c>
      <c r="J493" s="72">
        <f>J494</f>
        <v>0</v>
      </c>
      <c r="K493" s="389">
        <f t="shared" si="86"/>
        <v>0</v>
      </c>
      <c r="L493" s="72">
        <f>L494</f>
        <v>0</v>
      </c>
      <c r="M493" s="72">
        <f>M494</f>
        <v>0</v>
      </c>
      <c r="N493" s="72">
        <f>L493+M493</f>
        <v>0</v>
      </c>
      <c r="O493" s="318">
        <f>O494</f>
        <v>0</v>
      </c>
    </row>
    <row r="494" spans="1:15" ht="31.5" hidden="1">
      <c r="A494" s="346" t="s">
        <v>711</v>
      </c>
      <c r="B494" s="347"/>
      <c r="C494" s="316" t="s">
        <v>70</v>
      </c>
      <c r="D494" s="316" t="s">
        <v>7</v>
      </c>
      <c r="E494" s="316" t="s">
        <v>1033</v>
      </c>
      <c r="F494" s="44" t="s">
        <v>699</v>
      </c>
      <c r="G494" s="72"/>
      <c r="H494" s="72"/>
      <c r="I494" s="72">
        <v>0</v>
      </c>
      <c r="J494" s="72">
        <v>0</v>
      </c>
      <c r="K494" s="389">
        <f t="shared" si="86"/>
        <v>0</v>
      </c>
      <c r="L494" s="72">
        <v>0</v>
      </c>
      <c r="M494" s="72">
        <v>0</v>
      </c>
      <c r="N494" s="72">
        <v>0</v>
      </c>
      <c r="O494" s="318">
        <v>0</v>
      </c>
    </row>
    <row r="495" spans="1:15">
      <c r="A495" s="286" t="s">
        <v>618</v>
      </c>
      <c r="B495" s="347"/>
      <c r="C495" s="316" t="s">
        <v>70</v>
      </c>
      <c r="D495" s="316" t="s">
        <v>7</v>
      </c>
      <c r="E495" s="316" t="s">
        <v>936</v>
      </c>
      <c r="F495" s="44" t="s">
        <v>619</v>
      </c>
      <c r="G495" s="72"/>
      <c r="H495" s="72"/>
      <c r="I495" s="72">
        <f>2+25.2</f>
        <v>27.2</v>
      </c>
      <c r="J495" s="72">
        <v>25.9</v>
      </c>
      <c r="K495" s="389">
        <f>J495/I495</f>
        <v>0.95220588235294112</v>
      </c>
      <c r="L495" s="72"/>
      <c r="M495" s="72"/>
      <c r="N495" s="72"/>
      <c r="O495" s="318"/>
    </row>
    <row r="496" spans="1:15" ht="31.5">
      <c r="A496" s="286" t="s">
        <v>1040</v>
      </c>
      <c r="B496" s="347"/>
      <c r="C496" s="316" t="s">
        <v>70</v>
      </c>
      <c r="D496" s="316" t="s">
        <v>7</v>
      </c>
      <c r="E496" s="316" t="s">
        <v>1041</v>
      </c>
      <c r="F496" s="44"/>
      <c r="G496" s="72"/>
      <c r="H496" s="72"/>
      <c r="I496" s="72">
        <f>I497+I498</f>
        <v>1545.7</v>
      </c>
      <c r="J496" s="72">
        <f>J497+J498</f>
        <v>0</v>
      </c>
      <c r="K496" s="389">
        <f>J496/I496</f>
        <v>0</v>
      </c>
      <c r="L496" s="72"/>
      <c r="M496" s="72"/>
      <c r="N496" s="72"/>
      <c r="O496" s="318"/>
    </row>
    <row r="497" spans="1:15">
      <c r="A497" s="286" t="s">
        <v>616</v>
      </c>
      <c r="B497" s="347"/>
      <c r="C497" s="316" t="s">
        <v>70</v>
      </c>
      <c r="D497" s="316" t="s">
        <v>7</v>
      </c>
      <c r="E497" s="316" t="s">
        <v>1041</v>
      </c>
      <c r="F497" s="44" t="s">
        <v>617</v>
      </c>
      <c r="G497" s="72"/>
      <c r="H497" s="72"/>
      <c r="I497" s="72">
        <v>462</v>
      </c>
      <c r="J497" s="72">
        <v>0</v>
      </c>
      <c r="K497" s="389">
        <f>J497/I497</f>
        <v>0</v>
      </c>
      <c r="L497" s="72"/>
      <c r="M497" s="72"/>
      <c r="N497" s="72"/>
      <c r="O497" s="318"/>
    </row>
    <row r="498" spans="1:15" ht="31.5">
      <c r="A498" s="286" t="s">
        <v>751</v>
      </c>
      <c r="B498" s="347"/>
      <c r="C498" s="316" t="s">
        <v>70</v>
      </c>
      <c r="D498" s="316" t="s">
        <v>7</v>
      </c>
      <c r="E498" s="316" t="s">
        <v>1041</v>
      </c>
      <c r="F498" s="44" t="s">
        <v>630</v>
      </c>
      <c r="G498" s="72"/>
      <c r="H498" s="72"/>
      <c r="I498" s="72">
        <v>1083.7</v>
      </c>
      <c r="J498" s="72">
        <v>0</v>
      </c>
      <c r="K498" s="389">
        <f>J498/I498</f>
        <v>0</v>
      </c>
      <c r="L498" s="72"/>
      <c r="M498" s="72"/>
      <c r="N498" s="72"/>
      <c r="O498" s="318"/>
    </row>
    <row r="499" spans="1:15" ht="31.5">
      <c r="A499" s="3" t="s">
        <v>1008</v>
      </c>
      <c r="B499" s="3"/>
      <c r="C499" s="316" t="s">
        <v>70</v>
      </c>
      <c r="D499" s="316" t="s">
        <v>7</v>
      </c>
      <c r="E499" s="316" t="s">
        <v>981</v>
      </c>
      <c r="F499" s="316"/>
      <c r="G499" s="318"/>
      <c r="H499" s="318"/>
      <c r="I499" s="318">
        <f>I501+I505+I510</f>
        <v>4140.1000000000004</v>
      </c>
      <c r="J499" s="318">
        <f>J501+J505+J510</f>
        <v>1730</v>
      </c>
      <c r="K499" s="385">
        <f>J499/I499</f>
        <v>0.41786430279461845</v>
      </c>
      <c r="L499" s="318">
        <f>L501+L505+L510</f>
        <v>3307.5</v>
      </c>
      <c r="M499" s="318">
        <f>M501+M505+M510</f>
        <v>800</v>
      </c>
      <c r="N499" s="318">
        <f>L499+M499</f>
        <v>4107.5</v>
      </c>
      <c r="O499" s="318">
        <f>O501+O505+O510</f>
        <v>4007.5</v>
      </c>
    </row>
    <row r="500" spans="1:15" ht="31.5" hidden="1">
      <c r="A500" s="3" t="s">
        <v>664</v>
      </c>
      <c r="B500" s="3"/>
      <c r="C500" s="316" t="s">
        <v>70</v>
      </c>
      <c r="D500" s="316" t="s">
        <v>7</v>
      </c>
      <c r="E500" s="316" t="s">
        <v>982</v>
      </c>
      <c r="F500" s="316"/>
      <c r="G500" s="318"/>
      <c r="H500" s="318"/>
      <c r="I500" s="318"/>
      <c r="J500" s="318"/>
      <c r="K500" s="385"/>
      <c r="L500" s="318"/>
      <c r="M500" s="318"/>
      <c r="N500" s="318"/>
      <c r="O500" s="318"/>
    </row>
    <row r="501" spans="1:15" ht="47.25">
      <c r="A501" s="286" t="s">
        <v>634</v>
      </c>
      <c r="B501" s="286"/>
      <c r="C501" s="316" t="s">
        <v>70</v>
      </c>
      <c r="D501" s="316" t="s">
        <v>7</v>
      </c>
      <c r="E501" s="316" t="s">
        <v>981</v>
      </c>
      <c r="F501" s="316" t="s">
        <v>615</v>
      </c>
      <c r="G501" s="318"/>
      <c r="H501" s="318"/>
      <c r="I501" s="318">
        <v>3910</v>
      </c>
      <c r="J501" s="318">
        <v>1646.4</v>
      </c>
      <c r="K501" s="385">
        <f>J501/I501</f>
        <v>0.42107416879795401</v>
      </c>
      <c r="L501" s="318">
        <f>L503+L504</f>
        <v>3161.5</v>
      </c>
      <c r="M501" s="318">
        <f>M502</f>
        <v>800</v>
      </c>
      <c r="N501" s="318">
        <f>L501+M501</f>
        <v>3961.5</v>
      </c>
      <c r="O501" s="318">
        <f>O503+O504</f>
        <v>3861.5</v>
      </c>
    </row>
    <row r="502" spans="1:15" hidden="1">
      <c r="A502" s="286" t="s">
        <v>726</v>
      </c>
      <c r="B502" s="286"/>
      <c r="C502" s="316" t="s">
        <v>70</v>
      </c>
      <c r="D502" s="316" t="s">
        <v>7</v>
      </c>
      <c r="E502" s="316" t="s">
        <v>872</v>
      </c>
      <c r="F502" s="316" t="s">
        <v>723</v>
      </c>
      <c r="G502" s="318"/>
      <c r="H502" s="318"/>
      <c r="I502" s="318">
        <f>I503+I504</f>
        <v>3161.5</v>
      </c>
      <c r="J502" s="318">
        <f>J503+J504</f>
        <v>748.5</v>
      </c>
      <c r="K502" s="385">
        <f>K503+K504</f>
        <v>3910</v>
      </c>
      <c r="L502" s="318">
        <f>L503+L504</f>
        <v>3161.5</v>
      </c>
      <c r="M502" s="318">
        <f>M503+M504</f>
        <v>800</v>
      </c>
      <c r="N502" s="318">
        <f>L502+M502</f>
        <v>3961.5</v>
      </c>
      <c r="O502" s="318">
        <f>O503+O504</f>
        <v>3861.5</v>
      </c>
    </row>
    <row r="503" spans="1:15" ht="31.5" hidden="1">
      <c r="A503" s="286" t="s">
        <v>717</v>
      </c>
      <c r="B503" s="286"/>
      <c r="C503" s="316" t="s">
        <v>70</v>
      </c>
      <c r="D503" s="316" t="s">
        <v>7</v>
      </c>
      <c r="E503" s="316" t="s">
        <v>872</v>
      </c>
      <c r="F503" s="316" t="s">
        <v>705</v>
      </c>
      <c r="G503" s="318"/>
      <c r="H503" s="318"/>
      <c r="I503" s="318">
        <v>3151.5</v>
      </c>
      <c r="J503" s="318">
        <v>736.5</v>
      </c>
      <c r="K503" s="385">
        <f>I503+J503</f>
        <v>3888</v>
      </c>
      <c r="L503" s="318">
        <v>3151.5</v>
      </c>
      <c r="M503" s="318">
        <v>800</v>
      </c>
      <c r="N503" s="318">
        <f>L503+M503</f>
        <v>3951.5</v>
      </c>
      <c r="O503" s="318">
        <v>3851.5</v>
      </c>
    </row>
    <row r="504" spans="1:15" ht="31.5" hidden="1">
      <c r="A504" s="286" t="s">
        <v>718</v>
      </c>
      <c r="B504" s="286"/>
      <c r="C504" s="316" t="s">
        <v>70</v>
      </c>
      <c r="D504" s="316" t="s">
        <v>7</v>
      </c>
      <c r="E504" s="316" t="s">
        <v>872</v>
      </c>
      <c r="F504" s="316" t="s">
        <v>706</v>
      </c>
      <c r="G504" s="318"/>
      <c r="H504" s="318"/>
      <c r="I504" s="318">
        <v>10</v>
      </c>
      <c r="J504" s="318">
        <v>12</v>
      </c>
      <c r="K504" s="385">
        <f>I504+J504</f>
        <v>22</v>
      </c>
      <c r="L504" s="318">
        <v>10</v>
      </c>
      <c r="M504" s="318">
        <v>0</v>
      </c>
      <c r="N504" s="318">
        <f>L504+M504</f>
        <v>10</v>
      </c>
      <c r="O504" s="318">
        <v>10</v>
      </c>
    </row>
    <row r="505" spans="1:15">
      <c r="A505" s="286" t="s">
        <v>616</v>
      </c>
      <c r="B505" s="286"/>
      <c r="C505" s="316" t="s">
        <v>70</v>
      </c>
      <c r="D505" s="316" t="s">
        <v>7</v>
      </c>
      <c r="E505" s="316" t="s">
        <v>981</v>
      </c>
      <c r="F505" s="316" t="s">
        <v>617</v>
      </c>
      <c r="G505" s="318"/>
      <c r="H505" s="318"/>
      <c r="I505" s="318">
        <v>226</v>
      </c>
      <c r="J505" s="318">
        <v>81.599999999999994</v>
      </c>
      <c r="K505" s="385">
        <f>J505/I505</f>
        <v>0.36106194690265486</v>
      </c>
      <c r="L505" s="318">
        <f>L506</f>
        <v>143</v>
      </c>
      <c r="M505" s="318">
        <f>M506</f>
        <v>0</v>
      </c>
      <c r="N505" s="318">
        <f t="shared" ref="N505:N512" si="87">L505+M505</f>
        <v>143</v>
      </c>
      <c r="O505" s="318">
        <f>O506</f>
        <v>143</v>
      </c>
    </row>
    <row r="506" spans="1:15" ht="31.5" hidden="1">
      <c r="A506" s="286" t="s">
        <v>710</v>
      </c>
      <c r="B506" s="286"/>
      <c r="C506" s="316" t="s">
        <v>70</v>
      </c>
      <c r="D506" s="316" t="s">
        <v>7</v>
      </c>
      <c r="E506" s="316" t="s">
        <v>981</v>
      </c>
      <c r="F506" s="316" t="s">
        <v>698</v>
      </c>
      <c r="G506" s="318"/>
      <c r="H506" s="318"/>
      <c r="I506" s="318">
        <f>I508+I507</f>
        <v>143</v>
      </c>
      <c r="J506" s="318">
        <f>J508+J507</f>
        <v>56</v>
      </c>
      <c r="K506" s="385">
        <f>I506+J506</f>
        <v>199</v>
      </c>
      <c r="L506" s="318">
        <f>L508</f>
        <v>143</v>
      </c>
      <c r="M506" s="318">
        <f>M507+M508</f>
        <v>0</v>
      </c>
      <c r="N506" s="318">
        <f t="shared" si="87"/>
        <v>143</v>
      </c>
      <c r="O506" s="318">
        <f>O507+O508</f>
        <v>143</v>
      </c>
    </row>
    <row r="507" spans="1:15" ht="31.5" hidden="1">
      <c r="A507" s="286" t="s">
        <v>757</v>
      </c>
      <c r="B507" s="286"/>
      <c r="C507" s="316" t="s">
        <v>70</v>
      </c>
      <c r="D507" s="316" t="s">
        <v>7</v>
      </c>
      <c r="E507" s="316" t="s">
        <v>981</v>
      </c>
      <c r="F507" s="316" t="s">
        <v>758</v>
      </c>
      <c r="G507" s="318"/>
      <c r="H507" s="318"/>
      <c r="I507" s="318">
        <v>0</v>
      </c>
      <c r="J507" s="318">
        <v>15</v>
      </c>
      <c r="K507" s="385">
        <f t="shared" ref="K507" si="88">I507+J507</f>
        <v>15</v>
      </c>
      <c r="L507" s="318">
        <v>0</v>
      </c>
      <c r="M507" s="318">
        <v>0</v>
      </c>
      <c r="N507" s="318">
        <f t="shared" si="87"/>
        <v>0</v>
      </c>
      <c r="O507" s="318">
        <v>0</v>
      </c>
    </row>
    <row r="508" spans="1:15" ht="31.5" hidden="1">
      <c r="A508" s="286" t="s">
        <v>711</v>
      </c>
      <c r="B508" s="286"/>
      <c r="C508" s="316" t="s">
        <v>70</v>
      </c>
      <c r="D508" s="316" t="s">
        <v>7</v>
      </c>
      <c r="E508" s="316" t="s">
        <v>981</v>
      </c>
      <c r="F508" s="316" t="s">
        <v>699</v>
      </c>
      <c r="G508" s="318"/>
      <c r="H508" s="318"/>
      <c r="I508" s="318">
        <v>143</v>
      </c>
      <c r="J508" s="318">
        <v>41</v>
      </c>
      <c r="K508" s="385">
        <f>I508+J508</f>
        <v>184</v>
      </c>
      <c r="L508" s="318">
        <v>143</v>
      </c>
      <c r="M508" s="318">
        <v>0</v>
      </c>
      <c r="N508" s="318">
        <f t="shared" si="87"/>
        <v>143</v>
      </c>
      <c r="O508" s="318">
        <v>143</v>
      </c>
    </row>
    <row r="509" spans="1:15" ht="31.5" hidden="1">
      <c r="A509" s="286" t="s">
        <v>677</v>
      </c>
      <c r="B509" s="286"/>
      <c r="C509" s="316" t="s">
        <v>70</v>
      </c>
      <c r="D509" s="316" t="s">
        <v>7</v>
      </c>
      <c r="E509" s="316" t="s">
        <v>981</v>
      </c>
      <c r="F509" s="316"/>
      <c r="G509" s="318"/>
      <c r="H509" s="318"/>
      <c r="I509" s="318"/>
      <c r="J509" s="318"/>
      <c r="K509" s="385"/>
      <c r="L509" s="318"/>
      <c r="M509" s="318"/>
      <c r="N509" s="318"/>
      <c r="O509" s="318"/>
    </row>
    <row r="510" spans="1:15">
      <c r="A510" s="286" t="s">
        <v>618</v>
      </c>
      <c r="B510" s="286"/>
      <c r="C510" s="316" t="s">
        <v>70</v>
      </c>
      <c r="D510" s="316" t="s">
        <v>7</v>
      </c>
      <c r="E510" s="316" t="s">
        <v>981</v>
      </c>
      <c r="F510" s="316" t="s">
        <v>619</v>
      </c>
      <c r="G510" s="318"/>
      <c r="H510" s="318"/>
      <c r="I510" s="318">
        <v>4.0999999999999996</v>
      </c>
      <c r="J510" s="318">
        <v>2</v>
      </c>
      <c r="K510" s="385">
        <f>J510/I510</f>
        <v>0.48780487804878053</v>
      </c>
      <c r="L510" s="318">
        <f>L512</f>
        <v>3</v>
      </c>
      <c r="M510" s="318">
        <f>M511</f>
        <v>0</v>
      </c>
      <c r="N510" s="318">
        <f t="shared" si="87"/>
        <v>3</v>
      </c>
      <c r="O510" s="318">
        <f>O512</f>
        <v>3</v>
      </c>
    </row>
    <row r="511" spans="1:15" hidden="1">
      <c r="A511" s="286" t="s">
        <v>724</v>
      </c>
      <c r="B511" s="286"/>
      <c r="C511" s="316" t="s">
        <v>70</v>
      </c>
      <c r="D511" s="316" t="s">
        <v>7</v>
      </c>
      <c r="E511" s="316" t="s">
        <v>981</v>
      </c>
      <c r="F511" s="316" t="s">
        <v>725</v>
      </c>
      <c r="G511" s="318"/>
      <c r="H511" s="318"/>
      <c r="I511" s="318">
        <f>I512</f>
        <v>3</v>
      </c>
      <c r="J511" s="318">
        <f>J512</f>
        <v>0</v>
      </c>
      <c r="K511" s="385">
        <f>K512</f>
        <v>3</v>
      </c>
      <c r="L511" s="318">
        <f>L512</f>
        <v>3</v>
      </c>
      <c r="M511" s="318">
        <f>M512</f>
        <v>0</v>
      </c>
      <c r="N511" s="318">
        <f t="shared" si="87"/>
        <v>3</v>
      </c>
      <c r="O511" s="318">
        <f>O512</f>
        <v>3</v>
      </c>
    </row>
    <row r="512" spans="1:15" hidden="1">
      <c r="A512" s="3" t="s">
        <v>663</v>
      </c>
      <c r="B512" s="3"/>
      <c r="C512" s="316" t="s">
        <v>70</v>
      </c>
      <c r="D512" s="316" t="s">
        <v>7</v>
      </c>
      <c r="E512" s="316" t="s">
        <v>981</v>
      </c>
      <c r="F512" s="316" t="s">
        <v>620</v>
      </c>
      <c r="G512" s="318"/>
      <c r="H512" s="318"/>
      <c r="I512" s="318">
        <v>3</v>
      </c>
      <c r="J512" s="318">
        <v>0</v>
      </c>
      <c r="K512" s="385">
        <f>I512+J512</f>
        <v>3</v>
      </c>
      <c r="L512" s="318">
        <v>3</v>
      </c>
      <c r="M512" s="318">
        <v>0</v>
      </c>
      <c r="N512" s="318">
        <f t="shared" si="87"/>
        <v>3</v>
      </c>
      <c r="O512" s="318">
        <v>3</v>
      </c>
    </row>
    <row r="513" spans="1:15" ht="31.5">
      <c r="A513" s="3" t="s">
        <v>1009</v>
      </c>
      <c r="B513" s="3"/>
      <c r="C513" s="316" t="s">
        <v>70</v>
      </c>
      <c r="D513" s="316" t="s">
        <v>7</v>
      </c>
      <c r="E513" s="316" t="s">
        <v>983</v>
      </c>
      <c r="F513" s="316"/>
      <c r="G513" s="318"/>
      <c r="H513" s="318"/>
      <c r="I513" s="318">
        <f>I525+I529+I534+I535+I542</f>
        <v>18039.400000000001</v>
      </c>
      <c r="J513" s="318">
        <f>J525+J529+J534+J535+J542</f>
        <v>10184.299999999999</v>
      </c>
      <c r="K513" s="385">
        <f>J513/I513</f>
        <v>0.56455868820470734</v>
      </c>
      <c r="L513" s="318">
        <f>L525+L529+L534+L535+L542</f>
        <v>7054.6</v>
      </c>
      <c r="M513" s="318">
        <f>M525+M529+M534+M535+M542</f>
        <v>9038.7999999999993</v>
      </c>
      <c r="N513" s="318">
        <f>L513+M513</f>
        <v>16093.4</v>
      </c>
      <c r="O513" s="318">
        <f>O525+O529+O534+O535+O542</f>
        <v>15093.4</v>
      </c>
    </row>
    <row r="514" spans="1:15" ht="31.5" hidden="1">
      <c r="A514" s="286" t="s">
        <v>677</v>
      </c>
      <c r="B514" s="3"/>
      <c r="C514" s="316" t="s">
        <v>70</v>
      </c>
      <c r="D514" s="316" t="s">
        <v>7</v>
      </c>
      <c r="E514" s="316" t="s">
        <v>983</v>
      </c>
      <c r="F514" s="316"/>
      <c r="G514" s="318"/>
      <c r="H514" s="318"/>
      <c r="I514" s="318"/>
      <c r="J514" s="318"/>
      <c r="K514" s="385"/>
      <c r="L514" s="318"/>
      <c r="M514" s="318"/>
      <c r="N514" s="318"/>
      <c r="O514" s="318"/>
    </row>
    <row r="515" spans="1:15" hidden="1">
      <c r="A515" s="286" t="s">
        <v>618</v>
      </c>
      <c r="B515" s="3"/>
      <c r="C515" s="316" t="s">
        <v>70</v>
      </c>
      <c r="D515" s="316" t="s">
        <v>7</v>
      </c>
      <c r="E515" s="316" t="s">
        <v>983</v>
      </c>
      <c r="F515" s="316" t="s">
        <v>619</v>
      </c>
      <c r="G515" s="318"/>
      <c r="H515" s="318"/>
      <c r="I515" s="318">
        <v>0</v>
      </c>
      <c r="J515" s="318">
        <v>0</v>
      </c>
      <c r="K515" s="385">
        <f>I515+J515</f>
        <v>0</v>
      </c>
      <c r="L515" s="318">
        <v>0</v>
      </c>
      <c r="M515" s="318">
        <v>0</v>
      </c>
      <c r="N515" s="318">
        <f>L515+M515</f>
        <v>0</v>
      </c>
      <c r="O515" s="318">
        <f>O516</f>
        <v>0</v>
      </c>
    </row>
    <row r="516" spans="1:15" hidden="1">
      <c r="A516" s="286" t="s">
        <v>724</v>
      </c>
      <c r="B516" s="3"/>
      <c r="C516" s="316" t="s">
        <v>70</v>
      </c>
      <c r="D516" s="316" t="s">
        <v>7</v>
      </c>
      <c r="E516" s="316" t="s">
        <v>645</v>
      </c>
      <c r="F516" s="316" t="s">
        <v>725</v>
      </c>
      <c r="G516" s="318"/>
      <c r="H516" s="318"/>
      <c r="I516" s="318">
        <f>I517</f>
        <v>28</v>
      </c>
      <c r="J516" s="318">
        <f>J517</f>
        <v>-28</v>
      </c>
      <c r="K516" s="385">
        <f>I516+J516</f>
        <v>0</v>
      </c>
      <c r="L516" s="318">
        <f>L517</f>
        <v>28</v>
      </c>
      <c r="M516" s="318">
        <f>M517</f>
        <v>-28</v>
      </c>
      <c r="N516" s="318">
        <f>L516+M516</f>
        <v>0</v>
      </c>
      <c r="O516" s="318">
        <f>O517</f>
        <v>0</v>
      </c>
    </row>
    <row r="517" spans="1:15" hidden="1">
      <c r="A517" s="3" t="s">
        <v>661</v>
      </c>
      <c r="B517" s="3"/>
      <c r="C517" s="316" t="s">
        <v>70</v>
      </c>
      <c r="D517" s="316" t="s">
        <v>7</v>
      </c>
      <c r="E517" s="316" t="s">
        <v>645</v>
      </c>
      <c r="F517" s="316" t="s">
        <v>620</v>
      </c>
      <c r="G517" s="318"/>
      <c r="H517" s="318"/>
      <c r="I517" s="318">
        <v>28</v>
      </c>
      <c r="J517" s="318">
        <v>-28</v>
      </c>
      <c r="K517" s="385">
        <f>I517+J517</f>
        <v>0</v>
      </c>
      <c r="L517" s="318">
        <v>28</v>
      </c>
      <c r="M517" s="318">
        <v>-28</v>
      </c>
      <c r="N517" s="318">
        <f>L517+M517</f>
        <v>0</v>
      </c>
      <c r="O517" s="318">
        <v>0</v>
      </c>
    </row>
    <row r="518" spans="1:15" ht="31.5" hidden="1">
      <c r="A518" s="3" t="s">
        <v>719</v>
      </c>
      <c r="B518" s="3"/>
      <c r="C518" s="316" t="s">
        <v>70</v>
      </c>
      <c r="D518" s="316" t="s">
        <v>7</v>
      </c>
      <c r="E518" s="316" t="s">
        <v>720</v>
      </c>
      <c r="F518" s="316"/>
      <c r="G518" s="318"/>
      <c r="H518" s="318"/>
      <c r="I518" s="318"/>
      <c r="J518" s="318"/>
      <c r="K518" s="385"/>
      <c r="L518" s="318"/>
      <c r="M518" s="318"/>
      <c r="N518" s="318"/>
      <c r="O518" s="318"/>
    </row>
    <row r="519" spans="1:15" hidden="1">
      <c r="A519" s="286" t="s">
        <v>616</v>
      </c>
      <c r="B519" s="3"/>
      <c r="C519" s="316" t="s">
        <v>70</v>
      </c>
      <c r="D519" s="316" t="s">
        <v>7</v>
      </c>
      <c r="E519" s="316" t="s">
        <v>983</v>
      </c>
      <c r="F519" s="316" t="s">
        <v>617</v>
      </c>
      <c r="G519" s="318"/>
      <c r="H519" s="318"/>
      <c r="I519" s="318">
        <v>0</v>
      </c>
      <c r="J519" s="318">
        <v>0</v>
      </c>
      <c r="K519" s="385">
        <f>I519+J519</f>
        <v>0</v>
      </c>
      <c r="L519" s="318">
        <v>0</v>
      </c>
      <c r="M519" s="318">
        <v>0</v>
      </c>
      <c r="N519" s="318">
        <f>L519+M519</f>
        <v>0</v>
      </c>
      <c r="O519" s="318">
        <f>O520</f>
        <v>0</v>
      </c>
    </row>
    <row r="520" spans="1:15" ht="31.5" hidden="1">
      <c r="A520" s="3" t="s">
        <v>710</v>
      </c>
      <c r="B520" s="3"/>
      <c r="C520" s="316" t="s">
        <v>70</v>
      </c>
      <c r="D520" s="316" t="s">
        <v>7</v>
      </c>
      <c r="E520" s="316" t="s">
        <v>720</v>
      </c>
      <c r="F520" s="316" t="s">
        <v>698</v>
      </c>
      <c r="G520" s="318"/>
      <c r="H520" s="318"/>
      <c r="I520" s="318">
        <f>I521</f>
        <v>200</v>
      </c>
      <c r="J520" s="318">
        <f>J521</f>
        <v>-200</v>
      </c>
      <c r="K520" s="385">
        <f t="shared" ref="K520:K523" si="89">I520+J520</f>
        <v>0</v>
      </c>
      <c r="L520" s="318">
        <f>L521</f>
        <v>200</v>
      </c>
      <c r="M520" s="318">
        <f>M521</f>
        <v>-200</v>
      </c>
      <c r="N520" s="318">
        <f>L520+M520</f>
        <v>0</v>
      </c>
      <c r="O520" s="318">
        <f>O521</f>
        <v>0</v>
      </c>
    </row>
    <row r="521" spans="1:15" ht="31.5" hidden="1">
      <c r="A521" s="3" t="s">
        <v>711</v>
      </c>
      <c r="B521" s="3"/>
      <c r="C521" s="316" t="s">
        <v>70</v>
      </c>
      <c r="D521" s="316" t="s">
        <v>7</v>
      </c>
      <c r="E521" s="316" t="s">
        <v>720</v>
      </c>
      <c r="F521" s="316" t="s">
        <v>699</v>
      </c>
      <c r="G521" s="318"/>
      <c r="H521" s="318"/>
      <c r="I521" s="318">
        <v>200</v>
      </c>
      <c r="J521" s="318">
        <v>-200</v>
      </c>
      <c r="K521" s="385">
        <f t="shared" si="89"/>
        <v>0</v>
      </c>
      <c r="L521" s="318">
        <v>200</v>
      </c>
      <c r="M521" s="318">
        <v>-200</v>
      </c>
      <c r="N521" s="318">
        <f>L521+M521</f>
        <v>0</v>
      </c>
      <c r="O521" s="318">
        <v>0</v>
      </c>
    </row>
    <row r="522" spans="1:15" hidden="1">
      <c r="A522" s="3" t="s">
        <v>618</v>
      </c>
      <c r="B522" s="3"/>
      <c r="C522" s="316" t="s">
        <v>70</v>
      </c>
      <c r="D522" s="316" t="s">
        <v>7</v>
      </c>
      <c r="E522" s="316" t="s">
        <v>983</v>
      </c>
      <c r="F522" s="316" t="s">
        <v>619</v>
      </c>
      <c r="G522" s="318"/>
      <c r="H522" s="318"/>
      <c r="I522" s="318">
        <v>0</v>
      </c>
      <c r="J522" s="318">
        <v>0</v>
      </c>
      <c r="K522" s="385">
        <f t="shared" si="89"/>
        <v>0</v>
      </c>
      <c r="L522" s="318">
        <v>0</v>
      </c>
      <c r="M522" s="318">
        <v>0</v>
      </c>
      <c r="N522" s="318">
        <f>L522+M522</f>
        <v>0</v>
      </c>
      <c r="O522" s="318">
        <f>O523</f>
        <v>0</v>
      </c>
    </row>
    <row r="523" spans="1:15" hidden="1">
      <c r="A523" s="3" t="s">
        <v>658</v>
      </c>
      <c r="B523" s="3"/>
      <c r="C523" s="316" t="s">
        <v>70</v>
      </c>
      <c r="D523" s="316" t="s">
        <v>7</v>
      </c>
      <c r="E523" s="316" t="s">
        <v>720</v>
      </c>
      <c r="F523" s="316" t="s">
        <v>659</v>
      </c>
      <c r="G523" s="318"/>
      <c r="H523" s="318"/>
      <c r="I523" s="318">
        <v>50</v>
      </c>
      <c r="J523" s="318">
        <v>-50</v>
      </c>
      <c r="K523" s="385">
        <f t="shared" si="89"/>
        <v>0</v>
      </c>
      <c r="L523" s="318">
        <v>50</v>
      </c>
      <c r="M523" s="318">
        <v>-50</v>
      </c>
      <c r="N523" s="318">
        <f>L523+M523</f>
        <v>0</v>
      </c>
      <c r="O523" s="318">
        <v>0</v>
      </c>
    </row>
    <row r="524" spans="1:15" ht="31.5" hidden="1">
      <c r="A524" s="3" t="s">
        <v>665</v>
      </c>
      <c r="B524" s="3"/>
      <c r="C524" s="316" t="s">
        <v>70</v>
      </c>
      <c r="D524" s="316" t="s">
        <v>7</v>
      </c>
      <c r="E524" s="316" t="s">
        <v>635</v>
      </c>
      <c r="F524" s="316"/>
      <c r="G524" s="318"/>
      <c r="H524" s="318"/>
      <c r="I524" s="318"/>
      <c r="J524" s="318"/>
      <c r="K524" s="385"/>
      <c r="L524" s="318"/>
      <c r="M524" s="318"/>
      <c r="N524" s="318"/>
      <c r="O524" s="318"/>
    </row>
    <row r="525" spans="1:15" ht="47.25" hidden="1">
      <c r="A525" s="286" t="s">
        <v>634</v>
      </c>
      <c r="B525" s="286"/>
      <c r="C525" s="316" t="s">
        <v>70</v>
      </c>
      <c r="D525" s="316" t="s">
        <v>7</v>
      </c>
      <c r="E525" s="316" t="s">
        <v>983</v>
      </c>
      <c r="F525" s="316" t="s">
        <v>615</v>
      </c>
      <c r="G525" s="318"/>
      <c r="H525" s="318"/>
      <c r="I525" s="318">
        <v>0</v>
      </c>
      <c r="J525" s="318">
        <v>0</v>
      </c>
      <c r="K525" s="385">
        <f>I525+J525</f>
        <v>0</v>
      </c>
      <c r="L525" s="318">
        <f>L527+L528</f>
        <v>6298.5</v>
      </c>
      <c r="M525" s="318">
        <f>M526</f>
        <v>-6298.5</v>
      </c>
      <c r="N525" s="318">
        <f>L525+M525</f>
        <v>0</v>
      </c>
      <c r="O525" s="318">
        <f>O527+O528</f>
        <v>0</v>
      </c>
    </row>
    <row r="526" spans="1:15" hidden="1">
      <c r="A526" s="286" t="s">
        <v>726</v>
      </c>
      <c r="B526" s="286"/>
      <c r="C526" s="316" t="s">
        <v>70</v>
      </c>
      <c r="D526" s="316" t="s">
        <v>7</v>
      </c>
      <c r="E526" s="316" t="s">
        <v>635</v>
      </c>
      <c r="F526" s="316" t="s">
        <v>723</v>
      </c>
      <c r="G526" s="318"/>
      <c r="H526" s="318"/>
      <c r="I526" s="318">
        <f>I527+I528</f>
        <v>6298.5</v>
      </c>
      <c r="J526" s="318">
        <f>J527+J528</f>
        <v>-6298.5</v>
      </c>
      <c r="K526" s="385">
        <f>K527+K528</f>
        <v>0</v>
      </c>
      <c r="L526" s="318">
        <f>L527+L528</f>
        <v>6298.5</v>
      </c>
      <c r="M526" s="318">
        <f>M527+M528</f>
        <v>-6298.5</v>
      </c>
      <c r="N526" s="318">
        <f>L526+M526</f>
        <v>0</v>
      </c>
      <c r="O526" s="318">
        <f>O527+O528</f>
        <v>0</v>
      </c>
    </row>
    <row r="527" spans="1:15" ht="31.5" hidden="1">
      <c r="A527" s="286" t="s">
        <v>717</v>
      </c>
      <c r="B527" s="286"/>
      <c r="C527" s="316" t="s">
        <v>70</v>
      </c>
      <c r="D527" s="316" t="s">
        <v>7</v>
      </c>
      <c r="E527" s="316" t="s">
        <v>635</v>
      </c>
      <c r="F527" s="316" t="s">
        <v>705</v>
      </c>
      <c r="G527" s="318"/>
      <c r="H527" s="318"/>
      <c r="I527" s="318">
        <v>6296.5</v>
      </c>
      <c r="J527" s="318">
        <v>-6296.5</v>
      </c>
      <c r="K527" s="385">
        <f t="shared" ref="K527:K532" si="90">I527+J527</f>
        <v>0</v>
      </c>
      <c r="L527" s="318">
        <v>6296.5</v>
      </c>
      <c r="M527" s="318">
        <v>-6296.5</v>
      </c>
      <c r="N527" s="318">
        <f t="shared" ref="N527:N532" si="91">L527+M527</f>
        <v>0</v>
      </c>
      <c r="O527" s="318">
        <v>0</v>
      </c>
    </row>
    <row r="528" spans="1:15" ht="31.5" hidden="1">
      <c r="A528" s="286" t="s">
        <v>718</v>
      </c>
      <c r="B528" s="286"/>
      <c r="C528" s="316" t="s">
        <v>70</v>
      </c>
      <c r="D528" s="316" t="s">
        <v>7</v>
      </c>
      <c r="E528" s="316" t="s">
        <v>635</v>
      </c>
      <c r="F528" s="316" t="s">
        <v>706</v>
      </c>
      <c r="G528" s="318"/>
      <c r="H528" s="318"/>
      <c r="I528" s="318">
        <v>2</v>
      </c>
      <c r="J528" s="318">
        <v>-2</v>
      </c>
      <c r="K528" s="385">
        <f t="shared" si="90"/>
        <v>0</v>
      </c>
      <c r="L528" s="318">
        <v>2</v>
      </c>
      <c r="M528" s="318">
        <v>-2</v>
      </c>
      <c r="N528" s="318">
        <f t="shared" si="91"/>
        <v>0</v>
      </c>
      <c r="O528" s="318">
        <v>0</v>
      </c>
    </row>
    <row r="529" spans="1:15" hidden="1">
      <c r="A529" s="286" t="s">
        <v>616</v>
      </c>
      <c r="B529" s="286"/>
      <c r="C529" s="316" t="s">
        <v>70</v>
      </c>
      <c r="D529" s="316" t="s">
        <v>7</v>
      </c>
      <c r="E529" s="316" t="s">
        <v>983</v>
      </c>
      <c r="F529" s="316" t="s">
        <v>617</v>
      </c>
      <c r="G529" s="318"/>
      <c r="H529" s="318"/>
      <c r="I529" s="318">
        <v>0</v>
      </c>
      <c r="J529" s="318">
        <v>0</v>
      </c>
      <c r="K529" s="385">
        <f t="shared" si="90"/>
        <v>0</v>
      </c>
      <c r="L529" s="318">
        <v>678.1</v>
      </c>
      <c r="M529" s="318">
        <v>-678.1</v>
      </c>
      <c r="N529" s="318">
        <f t="shared" si="91"/>
        <v>0</v>
      </c>
      <c r="O529" s="318">
        <f>O530</f>
        <v>0</v>
      </c>
    </row>
    <row r="530" spans="1:15" ht="31.5" hidden="1">
      <c r="A530" s="286" t="s">
        <v>710</v>
      </c>
      <c r="B530" s="286"/>
      <c r="C530" s="316" t="s">
        <v>70</v>
      </c>
      <c r="D530" s="316" t="s">
        <v>7</v>
      </c>
      <c r="E530" s="316" t="s">
        <v>635</v>
      </c>
      <c r="F530" s="316" t="s">
        <v>698</v>
      </c>
      <c r="G530" s="318"/>
      <c r="H530" s="318"/>
      <c r="I530" s="318">
        <f>I532+I531</f>
        <v>478.1</v>
      </c>
      <c r="J530" s="318">
        <f>J532+J531</f>
        <v>-478.1</v>
      </c>
      <c r="K530" s="385">
        <f t="shared" si="90"/>
        <v>0</v>
      </c>
      <c r="L530" s="318">
        <f>L532</f>
        <v>478.1</v>
      </c>
      <c r="M530" s="318">
        <f>M531+M532</f>
        <v>-478.1</v>
      </c>
      <c r="N530" s="318">
        <f t="shared" si="91"/>
        <v>0</v>
      </c>
      <c r="O530" s="318">
        <f>O532</f>
        <v>0</v>
      </c>
    </row>
    <row r="531" spans="1:15" ht="31.5" hidden="1">
      <c r="A531" s="286" t="s">
        <v>757</v>
      </c>
      <c r="B531" s="286"/>
      <c r="C531" s="316" t="s">
        <v>70</v>
      </c>
      <c r="D531" s="316" t="s">
        <v>7</v>
      </c>
      <c r="E531" s="316" t="s">
        <v>635</v>
      </c>
      <c r="F531" s="316" t="s">
        <v>758</v>
      </c>
      <c r="G531" s="318"/>
      <c r="H531" s="318"/>
      <c r="I531" s="318">
        <v>0</v>
      </c>
      <c r="J531" s="318">
        <v>0</v>
      </c>
      <c r="K531" s="385">
        <f t="shared" si="90"/>
        <v>0</v>
      </c>
      <c r="L531" s="318">
        <v>0</v>
      </c>
      <c r="M531" s="318">
        <v>0</v>
      </c>
      <c r="N531" s="318">
        <f t="shared" si="91"/>
        <v>0</v>
      </c>
      <c r="O531" s="318">
        <v>0</v>
      </c>
    </row>
    <row r="532" spans="1:15" ht="31.5" hidden="1">
      <c r="A532" s="286" t="s">
        <v>711</v>
      </c>
      <c r="B532" s="286"/>
      <c r="C532" s="316" t="s">
        <v>70</v>
      </c>
      <c r="D532" s="316" t="s">
        <v>7</v>
      </c>
      <c r="E532" s="316" t="s">
        <v>635</v>
      </c>
      <c r="F532" s="316" t="s">
        <v>699</v>
      </c>
      <c r="G532" s="318"/>
      <c r="H532" s="318"/>
      <c r="I532" s="318">
        <v>478.1</v>
      </c>
      <c r="J532" s="318">
        <f>-478.1</f>
        <v>-478.1</v>
      </c>
      <c r="K532" s="385">
        <f t="shared" si="90"/>
        <v>0</v>
      </c>
      <c r="L532" s="318">
        <v>478.1</v>
      </c>
      <c r="M532" s="318">
        <v>-478.1</v>
      </c>
      <c r="N532" s="318">
        <f t="shared" si="91"/>
        <v>0</v>
      </c>
      <c r="O532" s="318">
        <v>0</v>
      </c>
    </row>
    <row r="533" spans="1:15" hidden="1">
      <c r="A533" s="286" t="s">
        <v>874</v>
      </c>
      <c r="B533" s="286"/>
      <c r="C533" s="316" t="s">
        <v>70</v>
      </c>
      <c r="D533" s="316" t="s">
        <v>7</v>
      </c>
      <c r="E533" s="316" t="s">
        <v>873</v>
      </c>
      <c r="F533" s="316"/>
      <c r="G533" s="318"/>
      <c r="H533" s="318"/>
      <c r="I533" s="318"/>
      <c r="J533" s="318"/>
      <c r="K533" s="385"/>
      <c r="L533" s="318"/>
      <c r="M533" s="318"/>
      <c r="N533" s="318"/>
      <c r="O533" s="318"/>
    </row>
    <row r="534" spans="1:15" hidden="1">
      <c r="A534" s="286" t="s">
        <v>761</v>
      </c>
      <c r="B534" s="286"/>
      <c r="C534" s="316" t="s">
        <v>70</v>
      </c>
      <c r="D534" s="316" t="s">
        <v>7</v>
      </c>
      <c r="E534" s="316" t="s">
        <v>983</v>
      </c>
      <c r="F534" s="316" t="s">
        <v>657</v>
      </c>
      <c r="G534" s="318"/>
      <c r="H534" s="318"/>
      <c r="I534" s="318">
        <v>0</v>
      </c>
      <c r="J534" s="318">
        <v>0</v>
      </c>
      <c r="K534" s="385">
        <f>I534+J534</f>
        <v>0</v>
      </c>
      <c r="L534" s="318">
        <v>0</v>
      </c>
      <c r="M534" s="318">
        <v>1000</v>
      </c>
      <c r="N534" s="318">
        <f>L534+M534</f>
        <v>1000</v>
      </c>
      <c r="O534" s="318">
        <v>0</v>
      </c>
    </row>
    <row r="535" spans="1:15" ht="31.5">
      <c r="A535" s="286" t="s">
        <v>751</v>
      </c>
      <c r="B535" s="286"/>
      <c r="C535" s="316" t="s">
        <v>70</v>
      </c>
      <c r="D535" s="316" t="s">
        <v>7</v>
      </c>
      <c r="E535" s="316" t="s">
        <v>983</v>
      </c>
      <c r="F535" s="316" t="s">
        <v>630</v>
      </c>
      <c r="G535" s="318"/>
      <c r="H535" s="318"/>
      <c r="I535" s="318">
        <v>18039.400000000001</v>
      </c>
      <c r="J535" s="318">
        <v>10184.299999999999</v>
      </c>
      <c r="K535" s="385">
        <f>J535/I535</f>
        <v>0.56455868820470734</v>
      </c>
      <c r="L535" s="318">
        <f>L536</f>
        <v>0</v>
      </c>
      <c r="M535" s="318">
        <f>M536</f>
        <v>15093.4</v>
      </c>
      <c r="N535" s="318">
        <f>L535+M535</f>
        <v>15093.4</v>
      </c>
      <c r="O535" s="318">
        <f>O536</f>
        <v>15093.4</v>
      </c>
    </row>
    <row r="536" spans="1:15" hidden="1">
      <c r="A536" s="330" t="s">
        <v>860</v>
      </c>
      <c r="B536" s="286"/>
      <c r="C536" s="316" t="s">
        <v>70</v>
      </c>
      <c r="D536" s="316" t="s">
        <v>7</v>
      </c>
      <c r="E536" s="316" t="s">
        <v>873</v>
      </c>
      <c r="F536" s="316" t="s">
        <v>858</v>
      </c>
      <c r="G536" s="318"/>
      <c r="H536" s="318"/>
      <c r="I536" s="318">
        <f>I537</f>
        <v>0</v>
      </c>
      <c r="J536" s="318">
        <f>J537</f>
        <v>15093.4</v>
      </c>
      <c r="K536" s="385">
        <f>I536+J536</f>
        <v>15093.4</v>
      </c>
      <c r="L536" s="318">
        <f>L537</f>
        <v>0</v>
      </c>
      <c r="M536" s="318">
        <f>M537</f>
        <v>15093.4</v>
      </c>
      <c r="N536" s="318">
        <f>L536+M536</f>
        <v>15093.4</v>
      </c>
      <c r="O536" s="318">
        <f>O537</f>
        <v>15093.4</v>
      </c>
    </row>
    <row r="537" spans="1:15" ht="47.25" hidden="1">
      <c r="A537" s="330" t="s">
        <v>865</v>
      </c>
      <c r="B537" s="286"/>
      <c r="C537" s="316" t="s">
        <v>70</v>
      </c>
      <c r="D537" s="316" t="s">
        <v>7</v>
      </c>
      <c r="E537" s="316" t="s">
        <v>873</v>
      </c>
      <c r="F537" s="316" t="s">
        <v>864</v>
      </c>
      <c r="G537" s="318"/>
      <c r="H537" s="318"/>
      <c r="I537" s="318">
        <v>0</v>
      </c>
      <c r="J537" s="318">
        <v>15093.4</v>
      </c>
      <c r="K537" s="385">
        <f>I537+J537</f>
        <v>15093.4</v>
      </c>
      <c r="L537" s="318">
        <v>0</v>
      </c>
      <c r="M537" s="318">
        <v>15093.4</v>
      </c>
      <c r="N537" s="318">
        <f>L537+M537</f>
        <v>15093.4</v>
      </c>
      <c r="O537" s="318">
        <v>15093.4</v>
      </c>
    </row>
    <row r="538" spans="1:15" hidden="1">
      <c r="A538" s="330" t="s">
        <v>877</v>
      </c>
      <c r="B538" s="286"/>
      <c r="C538" s="316" t="s">
        <v>70</v>
      </c>
      <c r="D538" s="316" t="s">
        <v>7</v>
      </c>
      <c r="E538" s="316" t="s">
        <v>876</v>
      </c>
      <c r="F538" s="316"/>
      <c r="G538" s="318"/>
      <c r="H538" s="318"/>
      <c r="I538" s="318"/>
      <c r="J538" s="318"/>
      <c r="K538" s="385"/>
      <c r="L538" s="318"/>
      <c r="M538" s="318"/>
      <c r="N538" s="318"/>
      <c r="O538" s="318"/>
    </row>
    <row r="539" spans="1:15" hidden="1">
      <c r="A539" s="286" t="s">
        <v>761</v>
      </c>
      <c r="B539" s="286"/>
      <c r="C539" s="316" t="s">
        <v>70</v>
      </c>
      <c r="D539" s="316" t="s">
        <v>7</v>
      </c>
      <c r="E539" s="316" t="s">
        <v>876</v>
      </c>
      <c r="F539" s="316" t="s">
        <v>657</v>
      </c>
      <c r="G539" s="318"/>
      <c r="H539" s="318"/>
      <c r="I539" s="318">
        <f>I540</f>
        <v>0</v>
      </c>
      <c r="J539" s="318">
        <v>0</v>
      </c>
      <c r="K539" s="385">
        <f t="shared" ref="K539:K542" si="92">I539+J539</f>
        <v>0</v>
      </c>
      <c r="L539" s="318">
        <f>L540</f>
        <v>0</v>
      </c>
      <c r="M539" s="318">
        <v>0</v>
      </c>
      <c r="N539" s="318">
        <f t="shared" ref="N539:N553" si="93">L539+M539</f>
        <v>0</v>
      </c>
      <c r="O539" s="318">
        <f>O540</f>
        <v>0</v>
      </c>
    </row>
    <row r="540" spans="1:15" hidden="1">
      <c r="A540" s="286" t="s">
        <v>25</v>
      </c>
      <c r="B540" s="286"/>
      <c r="C540" s="316" t="s">
        <v>70</v>
      </c>
      <c r="D540" s="316" t="s">
        <v>7</v>
      </c>
      <c r="E540" s="316" t="s">
        <v>876</v>
      </c>
      <c r="F540" s="316" t="s">
        <v>731</v>
      </c>
      <c r="G540" s="318"/>
      <c r="H540" s="318"/>
      <c r="I540" s="318">
        <f>I541</f>
        <v>0</v>
      </c>
      <c r="J540" s="318">
        <f>J541</f>
        <v>2000</v>
      </c>
      <c r="K540" s="385">
        <f t="shared" si="92"/>
        <v>2000</v>
      </c>
      <c r="L540" s="318">
        <f>L541</f>
        <v>0</v>
      </c>
      <c r="M540" s="318">
        <f>M541</f>
        <v>1000</v>
      </c>
      <c r="N540" s="318">
        <f t="shared" si="93"/>
        <v>1000</v>
      </c>
      <c r="O540" s="318">
        <f>O541</f>
        <v>0</v>
      </c>
    </row>
    <row r="541" spans="1:15" ht="31.5" hidden="1">
      <c r="A541" s="286" t="s">
        <v>737</v>
      </c>
      <c r="B541" s="286"/>
      <c r="C541" s="316" t="s">
        <v>70</v>
      </c>
      <c r="D541" s="316" t="s">
        <v>7</v>
      </c>
      <c r="E541" s="316" t="s">
        <v>876</v>
      </c>
      <c r="F541" s="316" t="s">
        <v>732</v>
      </c>
      <c r="G541" s="318"/>
      <c r="H541" s="318"/>
      <c r="I541" s="318">
        <v>0</v>
      </c>
      <c r="J541" s="318">
        <v>2000</v>
      </c>
      <c r="K541" s="385">
        <f t="shared" si="92"/>
        <v>2000</v>
      </c>
      <c r="L541" s="318">
        <v>0</v>
      </c>
      <c r="M541" s="318">
        <v>1000</v>
      </c>
      <c r="N541" s="318">
        <f t="shared" si="93"/>
        <v>1000</v>
      </c>
      <c r="O541" s="318">
        <v>0</v>
      </c>
    </row>
    <row r="542" spans="1:15" hidden="1">
      <c r="A542" s="3" t="s">
        <v>618</v>
      </c>
      <c r="B542" s="286"/>
      <c r="C542" s="316" t="s">
        <v>70</v>
      </c>
      <c r="D542" s="316" t="s">
        <v>7</v>
      </c>
      <c r="E542" s="316" t="s">
        <v>983</v>
      </c>
      <c r="F542" s="316" t="s">
        <v>619</v>
      </c>
      <c r="G542" s="318"/>
      <c r="H542" s="318"/>
      <c r="I542" s="318">
        <v>0</v>
      </c>
      <c r="J542" s="318">
        <v>0</v>
      </c>
      <c r="K542" s="385">
        <f t="shared" si="92"/>
        <v>0</v>
      </c>
      <c r="L542" s="318">
        <v>78</v>
      </c>
      <c r="M542" s="318">
        <v>-78</v>
      </c>
      <c r="N542" s="318">
        <f t="shared" si="93"/>
        <v>0</v>
      </c>
      <c r="O542" s="318">
        <v>0</v>
      </c>
    </row>
    <row r="543" spans="1:15" ht="31.5">
      <c r="A543" s="3" t="s">
        <v>1038</v>
      </c>
      <c r="B543" s="286"/>
      <c r="C543" s="316" t="s">
        <v>70</v>
      </c>
      <c r="D543" s="316" t="s">
        <v>7</v>
      </c>
      <c r="E543" s="316" t="s">
        <v>984</v>
      </c>
      <c r="F543" s="316"/>
      <c r="G543" s="318"/>
      <c r="H543" s="318"/>
      <c r="I543" s="318">
        <f>I544</f>
        <v>100.2</v>
      </c>
      <c r="J543" s="318">
        <f>J544</f>
        <v>0</v>
      </c>
      <c r="K543" s="385">
        <f t="shared" ref="K543:K549" si="94">J543/I543</f>
        <v>0</v>
      </c>
      <c r="L543" s="318"/>
      <c r="M543" s="318"/>
      <c r="N543" s="318"/>
      <c r="O543" s="318"/>
    </row>
    <row r="544" spans="1:15" ht="31.5">
      <c r="A544" s="3" t="s">
        <v>1039</v>
      </c>
      <c r="B544" s="286"/>
      <c r="C544" s="316" t="s">
        <v>70</v>
      </c>
      <c r="D544" s="316" t="s">
        <v>7</v>
      </c>
      <c r="E544" s="316" t="s">
        <v>1037</v>
      </c>
      <c r="F544" s="316"/>
      <c r="G544" s="318"/>
      <c r="H544" s="318"/>
      <c r="I544" s="318">
        <f>I545+I546</f>
        <v>100.2</v>
      </c>
      <c r="J544" s="318">
        <f>J545+J546</f>
        <v>0</v>
      </c>
      <c r="K544" s="385">
        <f t="shared" si="94"/>
        <v>0</v>
      </c>
      <c r="L544" s="318"/>
      <c r="M544" s="318"/>
      <c r="N544" s="318"/>
      <c r="O544" s="318"/>
    </row>
    <row r="545" spans="1:15" ht="47.25">
      <c r="A545" s="286" t="s">
        <v>634</v>
      </c>
      <c r="B545" s="286"/>
      <c r="C545" s="316" t="s">
        <v>70</v>
      </c>
      <c r="D545" s="316" t="s">
        <v>7</v>
      </c>
      <c r="E545" s="316" t="s">
        <v>1037</v>
      </c>
      <c r="F545" s="316" t="s">
        <v>615</v>
      </c>
      <c r="G545" s="318"/>
      <c r="H545" s="318"/>
      <c r="I545" s="318">
        <v>30</v>
      </c>
      <c r="J545" s="318">
        <v>0</v>
      </c>
      <c r="K545" s="385">
        <f t="shared" si="94"/>
        <v>0</v>
      </c>
      <c r="L545" s="318"/>
      <c r="M545" s="318"/>
      <c r="N545" s="318"/>
      <c r="O545" s="318"/>
    </row>
    <row r="546" spans="1:15">
      <c r="A546" s="286" t="s">
        <v>616</v>
      </c>
      <c r="B546" s="286"/>
      <c r="C546" s="316" t="s">
        <v>70</v>
      </c>
      <c r="D546" s="316" t="s">
        <v>7</v>
      </c>
      <c r="E546" s="316" t="s">
        <v>1037</v>
      </c>
      <c r="F546" s="316" t="s">
        <v>617</v>
      </c>
      <c r="G546" s="318"/>
      <c r="H546" s="318"/>
      <c r="I546" s="318">
        <v>70.2</v>
      </c>
      <c r="J546" s="318">
        <v>0</v>
      </c>
      <c r="K546" s="385">
        <f t="shared" si="94"/>
        <v>0</v>
      </c>
      <c r="L546" s="318"/>
      <c r="M546" s="318"/>
      <c r="N546" s="318"/>
      <c r="O546" s="318"/>
    </row>
    <row r="547" spans="1:15" ht="47.25">
      <c r="A547" s="321" t="s">
        <v>1010</v>
      </c>
      <c r="B547" s="321"/>
      <c r="C547" s="316" t="s">
        <v>70</v>
      </c>
      <c r="D547" s="316" t="s">
        <v>7</v>
      </c>
      <c r="E547" s="316" t="s">
        <v>984</v>
      </c>
      <c r="F547" s="316"/>
      <c r="G547" s="318"/>
      <c r="H547" s="318"/>
      <c r="I547" s="318">
        <f>I548</f>
        <v>8226</v>
      </c>
      <c r="J547" s="318">
        <f>J548</f>
        <v>4412</v>
      </c>
      <c r="K547" s="385">
        <f t="shared" si="94"/>
        <v>0.53634816435691712</v>
      </c>
      <c r="L547" s="318">
        <f>L548</f>
        <v>8000.5</v>
      </c>
      <c r="M547" s="318">
        <f>M548</f>
        <v>800</v>
      </c>
      <c r="N547" s="318">
        <f t="shared" si="93"/>
        <v>8800.5</v>
      </c>
      <c r="O547" s="318">
        <f>O548</f>
        <v>8800.5</v>
      </c>
    </row>
    <row r="548" spans="1:15">
      <c r="A548" s="3" t="s">
        <v>688</v>
      </c>
      <c r="B548" s="3"/>
      <c r="C548" s="316" t="s">
        <v>70</v>
      </c>
      <c r="D548" s="316" t="s">
        <v>7</v>
      </c>
      <c r="E548" s="316" t="s">
        <v>985</v>
      </c>
      <c r="F548" s="316"/>
      <c r="G548" s="318"/>
      <c r="H548" s="318"/>
      <c r="I548" s="318">
        <f>I549</f>
        <v>8226</v>
      </c>
      <c r="J548" s="318">
        <f>J549</f>
        <v>4412</v>
      </c>
      <c r="K548" s="385">
        <f t="shared" si="94"/>
        <v>0.53634816435691712</v>
      </c>
      <c r="L548" s="318">
        <f>L549</f>
        <v>8000.5</v>
      </c>
      <c r="M548" s="318">
        <f>M549</f>
        <v>800</v>
      </c>
      <c r="N548" s="318">
        <f t="shared" si="93"/>
        <v>8800.5</v>
      </c>
      <c r="O548" s="318">
        <f>O549</f>
        <v>8800.5</v>
      </c>
    </row>
    <row r="549" spans="1:15" ht="31.5">
      <c r="A549" s="286" t="s">
        <v>751</v>
      </c>
      <c r="B549" s="286"/>
      <c r="C549" s="316" t="s">
        <v>70</v>
      </c>
      <c r="D549" s="316" t="s">
        <v>7</v>
      </c>
      <c r="E549" s="316" t="s">
        <v>985</v>
      </c>
      <c r="F549" s="316" t="s">
        <v>630</v>
      </c>
      <c r="G549" s="318"/>
      <c r="H549" s="318"/>
      <c r="I549" s="318">
        <v>8226</v>
      </c>
      <c r="J549" s="318">
        <v>4412</v>
      </c>
      <c r="K549" s="385">
        <f t="shared" si="94"/>
        <v>0.53634816435691712</v>
      </c>
      <c r="L549" s="318">
        <f>L551</f>
        <v>8000.5</v>
      </c>
      <c r="M549" s="318">
        <f>M550</f>
        <v>800</v>
      </c>
      <c r="N549" s="318">
        <f t="shared" si="93"/>
        <v>8800.5</v>
      </c>
      <c r="O549" s="318">
        <f>O551</f>
        <v>8800.5</v>
      </c>
    </row>
    <row r="550" spans="1:15" hidden="1">
      <c r="A550" s="286" t="s">
        <v>727</v>
      </c>
      <c r="B550" s="286"/>
      <c r="C550" s="316" t="s">
        <v>70</v>
      </c>
      <c r="D550" s="316" t="s">
        <v>7</v>
      </c>
      <c r="E550" s="316" t="s">
        <v>875</v>
      </c>
      <c r="F550" s="316" t="s">
        <v>728</v>
      </c>
      <c r="G550" s="318"/>
      <c r="H550" s="318"/>
      <c r="I550" s="318">
        <f>I551+I552</f>
        <v>8000.5</v>
      </c>
      <c r="J550" s="318">
        <f>J551+J552</f>
        <v>75.5</v>
      </c>
      <c r="K550" s="385">
        <f t="shared" ref="K550:K551" si="95">I550+J550</f>
        <v>8076</v>
      </c>
      <c r="L550" s="318">
        <f t="shared" ref="L550:O550" si="96">L551</f>
        <v>8000.5</v>
      </c>
      <c r="M550" s="318">
        <f>M551+M552</f>
        <v>800</v>
      </c>
      <c r="N550" s="318">
        <f t="shared" si="93"/>
        <v>8800.5</v>
      </c>
      <c r="O550" s="318">
        <f t="shared" si="96"/>
        <v>8800.5</v>
      </c>
    </row>
    <row r="551" spans="1:15" ht="47.25" hidden="1">
      <c r="A551" s="3" t="s">
        <v>656</v>
      </c>
      <c r="B551" s="3"/>
      <c r="C551" s="316" t="s">
        <v>70</v>
      </c>
      <c r="D551" s="316" t="s">
        <v>7</v>
      </c>
      <c r="E551" s="316" t="s">
        <v>875</v>
      </c>
      <c r="F551" s="316" t="s">
        <v>655</v>
      </c>
      <c r="G551" s="104">
        <v>30</v>
      </c>
      <c r="H551" s="104">
        <v>0</v>
      </c>
      <c r="I551" s="104">
        <v>8000.5</v>
      </c>
      <c r="J551" s="104">
        <v>75.5</v>
      </c>
      <c r="K551" s="385">
        <f t="shared" si="95"/>
        <v>8076</v>
      </c>
      <c r="L551" s="318">
        <v>8000.5</v>
      </c>
      <c r="M551" s="318">
        <v>800</v>
      </c>
      <c r="N551" s="318">
        <f t="shared" si="93"/>
        <v>8800.5</v>
      </c>
      <c r="O551" s="318">
        <v>8800.5</v>
      </c>
    </row>
    <row r="552" spans="1:15" hidden="1">
      <c r="A552" s="3" t="s">
        <v>303</v>
      </c>
      <c r="B552" s="3"/>
      <c r="C552" s="316" t="s">
        <v>70</v>
      </c>
      <c r="D552" s="316" t="s">
        <v>7</v>
      </c>
      <c r="E552" s="316" t="s">
        <v>875</v>
      </c>
      <c r="F552" s="316" t="s">
        <v>304</v>
      </c>
      <c r="G552" s="104"/>
      <c r="H552" s="104"/>
      <c r="I552" s="104">
        <v>0</v>
      </c>
      <c r="J552" s="104">
        <v>0</v>
      </c>
      <c r="K552" s="389">
        <f>I552+J552</f>
        <v>0</v>
      </c>
      <c r="L552" s="318">
        <v>0</v>
      </c>
      <c r="M552" s="318">
        <v>0</v>
      </c>
      <c r="N552" s="318">
        <f t="shared" si="93"/>
        <v>0</v>
      </c>
      <c r="O552" s="318">
        <v>0</v>
      </c>
    </row>
    <row r="553" spans="1:15" ht="47.25">
      <c r="A553" s="3" t="s">
        <v>855</v>
      </c>
      <c r="B553" s="3"/>
      <c r="C553" s="316" t="s">
        <v>70</v>
      </c>
      <c r="D553" s="316" t="s">
        <v>7</v>
      </c>
      <c r="E553" s="44" t="s">
        <v>971</v>
      </c>
      <c r="F553" s="316"/>
      <c r="G553" s="104"/>
      <c r="H553" s="104"/>
      <c r="I553" s="104">
        <f>I555+I558</f>
        <v>92.7</v>
      </c>
      <c r="J553" s="104">
        <f>J555+J558</f>
        <v>0</v>
      </c>
      <c r="K553" s="389">
        <f>J553/I553</f>
        <v>0</v>
      </c>
      <c r="L553" s="318">
        <f>L555</f>
        <v>0</v>
      </c>
      <c r="M553" s="318">
        <f>M555</f>
        <v>225.4</v>
      </c>
      <c r="N553" s="318">
        <f t="shared" si="93"/>
        <v>225.4</v>
      </c>
      <c r="O553" s="318">
        <f>O555</f>
        <v>68.7</v>
      </c>
    </row>
    <row r="554" spans="1:15" hidden="1">
      <c r="A554" s="3" t="s">
        <v>857</v>
      </c>
      <c r="B554" s="3"/>
      <c r="C554" s="316" t="s">
        <v>70</v>
      </c>
      <c r="D554" s="316" t="s">
        <v>7</v>
      </c>
      <c r="E554" s="44" t="s">
        <v>856</v>
      </c>
      <c r="F554" s="316"/>
      <c r="G554" s="104"/>
      <c r="H554" s="104"/>
      <c r="I554" s="104"/>
      <c r="J554" s="104"/>
      <c r="K554" s="389"/>
      <c r="L554" s="318"/>
      <c r="M554" s="318"/>
      <c r="N554" s="318"/>
      <c r="O554" s="318"/>
    </row>
    <row r="555" spans="1:15">
      <c r="A555" s="286" t="s">
        <v>616</v>
      </c>
      <c r="B555" s="3"/>
      <c r="C555" s="316" t="s">
        <v>70</v>
      </c>
      <c r="D555" s="316" t="s">
        <v>7</v>
      </c>
      <c r="E555" s="44" t="s">
        <v>971</v>
      </c>
      <c r="F555" s="316" t="s">
        <v>617</v>
      </c>
      <c r="G555" s="104"/>
      <c r="H555" s="104"/>
      <c r="I555" s="104">
        <v>74</v>
      </c>
      <c r="J555" s="104">
        <v>0</v>
      </c>
      <c r="K555" s="389">
        <f>J555/I555</f>
        <v>0</v>
      </c>
      <c r="L555" s="318">
        <f>L556</f>
        <v>0</v>
      </c>
      <c r="M555" s="318">
        <f>M556</f>
        <v>225.4</v>
      </c>
      <c r="N555" s="318">
        <f>L555+M555</f>
        <v>225.4</v>
      </c>
      <c r="O555" s="318">
        <f>O556</f>
        <v>68.7</v>
      </c>
    </row>
    <row r="556" spans="1:15" ht="31.5" hidden="1">
      <c r="A556" s="286" t="s">
        <v>710</v>
      </c>
      <c r="B556" s="3"/>
      <c r="C556" s="316" t="s">
        <v>70</v>
      </c>
      <c r="D556" s="316" t="s">
        <v>7</v>
      </c>
      <c r="E556" s="44" t="s">
        <v>951</v>
      </c>
      <c r="F556" s="316" t="s">
        <v>698</v>
      </c>
      <c r="G556" s="104"/>
      <c r="H556" s="104"/>
      <c r="I556" s="104">
        <f>I557</f>
        <v>0</v>
      </c>
      <c r="J556" s="104">
        <f>J557</f>
        <v>108.3</v>
      </c>
      <c r="K556" s="389">
        <f t="shared" ref="K556:K557" si="97">I556+J556</f>
        <v>108.3</v>
      </c>
      <c r="L556" s="318">
        <f>L557</f>
        <v>0</v>
      </c>
      <c r="M556" s="318">
        <f>M557</f>
        <v>225.4</v>
      </c>
      <c r="N556" s="318">
        <f>L556+M556</f>
        <v>225.4</v>
      </c>
      <c r="O556" s="318">
        <f>O557</f>
        <v>68.7</v>
      </c>
    </row>
    <row r="557" spans="1:15" ht="31.5" hidden="1">
      <c r="A557" s="286" t="s">
        <v>711</v>
      </c>
      <c r="B557" s="3"/>
      <c r="C557" s="316" t="s">
        <v>70</v>
      </c>
      <c r="D557" s="316" t="s">
        <v>7</v>
      </c>
      <c r="E557" s="44" t="s">
        <v>856</v>
      </c>
      <c r="F557" s="316" t="s">
        <v>699</v>
      </c>
      <c r="G557" s="104"/>
      <c r="H557" s="104"/>
      <c r="I557" s="104">
        <v>0</v>
      </c>
      <c r="J557" s="104">
        <f>79.8+28.5</f>
        <v>108.3</v>
      </c>
      <c r="K557" s="389">
        <f t="shared" si="97"/>
        <v>108.3</v>
      </c>
      <c r="L557" s="318">
        <v>0</v>
      </c>
      <c r="M557" s="318">
        <v>225.4</v>
      </c>
      <c r="N557" s="318">
        <f>L557+M557</f>
        <v>225.4</v>
      </c>
      <c r="O557" s="318">
        <v>68.7</v>
      </c>
    </row>
    <row r="558" spans="1:15" ht="31.5">
      <c r="A558" s="286" t="s">
        <v>751</v>
      </c>
      <c r="B558" s="3"/>
      <c r="C558" s="316" t="s">
        <v>70</v>
      </c>
      <c r="D558" s="316" t="s">
        <v>7</v>
      </c>
      <c r="E558" s="44" t="s">
        <v>971</v>
      </c>
      <c r="F558" s="316" t="s">
        <v>630</v>
      </c>
      <c r="G558" s="104"/>
      <c r="H558" s="104"/>
      <c r="I558" s="104">
        <v>18.7</v>
      </c>
      <c r="J558" s="104">
        <v>0</v>
      </c>
      <c r="K558" s="389">
        <f t="shared" ref="K558:K563" si="98">J558/I558</f>
        <v>0</v>
      </c>
      <c r="L558" s="318"/>
      <c r="M558" s="318"/>
      <c r="N558" s="318"/>
      <c r="O558" s="318"/>
    </row>
    <row r="559" spans="1:15" ht="31.5">
      <c r="A559" s="286" t="s">
        <v>934</v>
      </c>
      <c r="B559" s="3"/>
      <c r="C559" s="316" t="s">
        <v>70</v>
      </c>
      <c r="D559" s="316" t="s">
        <v>7</v>
      </c>
      <c r="E559" s="44" t="s">
        <v>932</v>
      </c>
      <c r="F559" s="316"/>
      <c r="G559" s="104"/>
      <c r="H559" s="104"/>
      <c r="I559" s="104">
        <f>I560+I561</f>
        <v>6899.4</v>
      </c>
      <c r="J559" s="104">
        <f>J560+J561</f>
        <v>5198.7999999999993</v>
      </c>
      <c r="K559" s="389">
        <f t="shared" si="98"/>
        <v>0.75351479838826563</v>
      </c>
      <c r="L559" s="318"/>
      <c r="M559" s="318"/>
      <c r="N559" s="318"/>
      <c r="O559" s="318"/>
    </row>
    <row r="560" spans="1:15">
      <c r="A560" s="286" t="s">
        <v>616</v>
      </c>
      <c r="B560" s="3"/>
      <c r="C560" s="316" t="s">
        <v>70</v>
      </c>
      <c r="D560" s="316" t="s">
        <v>7</v>
      </c>
      <c r="E560" s="44" t="s">
        <v>932</v>
      </c>
      <c r="F560" s="316" t="s">
        <v>617</v>
      </c>
      <c r="G560" s="104"/>
      <c r="H560" s="104"/>
      <c r="I560" s="104">
        <v>6699.4</v>
      </c>
      <c r="J560" s="104">
        <v>5167.3999999999996</v>
      </c>
      <c r="K560" s="389">
        <f t="shared" si="98"/>
        <v>0.77132280502731587</v>
      </c>
      <c r="L560" s="318"/>
      <c r="M560" s="318"/>
      <c r="N560" s="318"/>
      <c r="O560" s="318"/>
    </row>
    <row r="561" spans="1:15">
      <c r="A561" s="3" t="s">
        <v>618</v>
      </c>
      <c r="B561" s="3"/>
      <c r="C561" s="316" t="s">
        <v>70</v>
      </c>
      <c r="D561" s="316" t="s">
        <v>7</v>
      </c>
      <c r="E561" s="44" t="s">
        <v>932</v>
      </c>
      <c r="F561" s="316" t="s">
        <v>619</v>
      </c>
      <c r="G561" s="104"/>
      <c r="H561" s="104"/>
      <c r="I561" s="104">
        <v>200</v>
      </c>
      <c r="J561" s="104">
        <v>31.4</v>
      </c>
      <c r="K561" s="389">
        <f t="shared" si="98"/>
        <v>0.157</v>
      </c>
      <c r="L561" s="318"/>
      <c r="M561" s="318"/>
      <c r="N561" s="318"/>
      <c r="O561" s="318"/>
    </row>
    <row r="562" spans="1:15">
      <c r="A562" s="21" t="s">
        <v>226</v>
      </c>
      <c r="B562" s="21"/>
      <c r="C562" s="15" t="s">
        <v>70</v>
      </c>
      <c r="D562" s="15" t="s">
        <v>58</v>
      </c>
      <c r="E562" s="15"/>
      <c r="F562" s="15"/>
      <c r="G562" s="317" t="e">
        <f>#REF!</f>
        <v>#REF!</v>
      </c>
      <c r="H562" s="317" t="e">
        <f>#REF!</f>
        <v>#REF!</v>
      </c>
      <c r="I562" s="317">
        <f>I565</f>
        <v>195</v>
      </c>
      <c r="J562" s="317">
        <f>J565</f>
        <v>98.2</v>
      </c>
      <c r="K562" s="383">
        <f t="shared" si="98"/>
        <v>0.50358974358974362</v>
      </c>
      <c r="L562" s="317">
        <f>L565</f>
        <v>150</v>
      </c>
      <c r="M562" s="317">
        <f>M565</f>
        <v>33</v>
      </c>
      <c r="N562" s="317">
        <f>L562+M562</f>
        <v>183</v>
      </c>
      <c r="O562" s="317">
        <f>O565</f>
        <v>0</v>
      </c>
    </row>
    <row r="563" spans="1:15" s="320" customFormat="1" ht="47.25">
      <c r="A563" s="24" t="s">
        <v>1011</v>
      </c>
      <c r="B563" s="24"/>
      <c r="C563" s="316" t="s">
        <v>70</v>
      </c>
      <c r="D563" s="316" t="s">
        <v>58</v>
      </c>
      <c r="E563" s="316" t="s">
        <v>986</v>
      </c>
      <c r="F563" s="316"/>
      <c r="G563" s="318"/>
      <c r="H563" s="318"/>
      <c r="I563" s="318">
        <f>I565</f>
        <v>195</v>
      </c>
      <c r="J563" s="318">
        <f>J565</f>
        <v>98.2</v>
      </c>
      <c r="K563" s="385">
        <f t="shared" si="98"/>
        <v>0.50358974358974362</v>
      </c>
      <c r="L563" s="318">
        <f>L565</f>
        <v>150</v>
      </c>
      <c r="M563" s="318">
        <f>M565</f>
        <v>33</v>
      </c>
      <c r="N563" s="318">
        <f>L563+M563</f>
        <v>183</v>
      </c>
      <c r="O563" s="318">
        <f>O565</f>
        <v>0</v>
      </c>
    </row>
    <row r="564" spans="1:15" s="320" customFormat="1" hidden="1">
      <c r="A564" s="3" t="s">
        <v>878</v>
      </c>
      <c r="B564" s="24"/>
      <c r="C564" s="314" t="s">
        <v>70</v>
      </c>
      <c r="D564" s="314" t="s">
        <v>58</v>
      </c>
      <c r="E564" s="314" t="s">
        <v>986</v>
      </c>
      <c r="F564" s="316"/>
      <c r="G564" s="318"/>
      <c r="H564" s="318"/>
      <c r="I564" s="318"/>
      <c r="J564" s="318"/>
      <c r="K564" s="385"/>
      <c r="L564" s="318"/>
      <c r="M564" s="318"/>
      <c r="N564" s="318"/>
      <c r="O564" s="318"/>
    </row>
    <row r="565" spans="1:15" s="320" customFormat="1">
      <c r="A565" s="286" t="s">
        <v>616</v>
      </c>
      <c r="B565" s="24"/>
      <c r="C565" s="314" t="s">
        <v>70</v>
      </c>
      <c r="D565" s="314" t="s">
        <v>58</v>
      </c>
      <c r="E565" s="314" t="s">
        <v>986</v>
      </c>
      <c r="F565" s="316" t="s">
        <v>617</v>
      </c>
      <c r="G565" s="318"/>
      <c r="H565" s="318"/>
      <c r="I565" s="318">
        <v>195</v>
      </c>
      <c r="J565" s="318">
        <v>98.2</v>
      </c>
      <c r="K565" s="385">
        <f>J565/I565</f>
        <v>0.50358974358974362</v>
      </c>
      <c r="L565" s="318">
        <f>L566</f>
        <v>150</v>
      </c>
      <c r="M565" s="318">
        <f>M566</f>
        <v>33</v>
      </c>
      <c r="N565" s="318">
        <f>L565+M565</f>
        <v>183</v>
      </c>
      <c r="O565" s="318">
        <f>O566</f>
        <v>0</v>
      </c>
    </row>
    <row r="566" spans="1:15" s="320" customFormat="1" ht="31.5" hidden="1">
      <c r="A566" s="286" t="s">
        <v>710</v>
      </c>
      <c r="B566" s="24"/>
      <c r="C566" s="314" t="s">
        <v>70</v>
      </c>
      <c r="D566" s="314" t="s">
        <v>58</v>
      </c>
      <c r="E566" s="314" t="s">
        <v>986</v>
      </c>
      <c r="F566" s="316" t="s">
        <v>698</v>
      </c>
      <c r="G566" s="318"/>
      <c r="H566" s="318"/>
      <c r="I566" s="318">
        <f>I567</f>
        <v>150</v>
      </c>
      <c r="J566" s="318">
        <f>J567</f>
        <v>45</v>
      </c>
      <c r="K566" s="385">
        <f t="shared" ref="K566:K567" si="99">I566+J566</f>
        <v>195</v>
      </c>
      <c r="L566" s="318">
        <f>L567</f>
        <v>150</v>
      </c>
      <c r="M566" s="318">
        <f>M567</f>
        <v>33</v>
      </c>
      <c r="N566" s="318">
        <f>L566+M566</f>
        <v>183</v>
      </c>
      <c r="O566" s="318">
        <f>O567</f>
        <v>0</v>
      </c>
    </row>
    <row r="567" spans="1:15" s="320" customFormat="1" ht="31.5" hidden="1">
      <c r="A567" s="286" t="s">
        <v>711</v>
      </c>
      <c r="B567" s="24"/>
      <c r="C567" s="314" t="s">
        <v>70</v>
      </c>
      <c r="D567" s="314" t="s">
        <v>58</v>
      </c>
      <c r="E567" s="314" t="s">
        <v>986</v>
      </c>
      <c r="F567" s="316" t="s">
        <v>699</v>
      </c>
      <c r="G567" s="318"/>
      <c r="H567" s="318"/>
      <c r="I567" s="318">
        <v>150</v>
      </c>
      <c r="J567" s="318">
        <v>45</v>
      </c>
      <c r="K567" s="385">
        <f t="shared" si="99"/>
        <v>195</v>
      </c>
      <c r="L567" s="318">
        <v>150</v>
      </c>
      <c r="M567" s="318">
        <v>33</v>
      </c>
      <c r="N567" s="318">
        <f>L567+M567</f>
        <v>183</v>
      </c>
      <c r="O567" s="318">
        <v>0</v>
      </c>
    </row>
    <row r="568" spans="1:15">
      <c r="A568" s="21" t="s">
        <v>86</v>
      </c>
      <c r="B568" s="21"/>
      <c r="C568" s="15" t="s">
        <v>70</v>
      </c>
      <c r="D568" s="15" t="s">
        <v>70</v>
      </c>
      <c r="E568" s="15"/>
      <c r="F568" s="15"/>
      <c r="G568" s="317" t="e">
        <f>#REF!+#REF!+#REF!+#REF!+#REF!+#REF!+#REF!+#REF!+#REF!</f>
        <v>#REF!</v>
      </c>
      <c r="H568" s="317" t="e">
        <f>#REF!+#REF!+#REF!+#REF!+#REF!+#REF!+#REF!+#REF!+#REF!</f>
        <v>#REF!</v>
      </c>
      <c r="I568" s="317">
        <f>I569+I576+I584+I604+I607+I613</f>
        <v>9262.2000000000007</v>
      </c>
      <c r="J568" s="317">
        <f>J578+J581+J586+J590+J595+J601+J609+J615+J571+J604+J612+J574+J575</f>
        <v>3447.0000000000005</v>
      </c>
      <c r="K568" s="383">
        <f>J568/I568</f>
        <v>0.37215780268186827</v>
      </c>
      <c r="L568" s="317">
        <f>L578+L581+L586+L590+L595+L601+L609+L615</f>
        <v>7626.2</v>
      </c>
      <c r="M568" s="317">
        <f>M571+M578+M581+M586+M590+M595+M601+M609+M615</f>
        <v>-402.5</v>
      </c>
      <c r="N568" s="317">
        <f>L568+M568</f>
        <v>7223.7</v>
      </c>
      <c r="O568" s="317">
        <f>O578+O581+O586+O590+O595+O601+O609+O615+O571</f>
        <v>7341.7</v>
      </c>
    </row>
    <row r="569" spans="1:15" ht="31.5">
      <c r="A569" s="24" t="s">
        <v>843</v>
      </c>
      <c r="B569" s="45"/>
      <c r="C569" s="44" t="s">
        <v>70</v>
      </c>
      <c r="D569" s="44" t="s">
        <v>70</v>
      </c>
      <c r="E569" s="44" t="s">
        <v>964</v>
      </c>
      <c r="F569" s="44"/>
      <c r="G569" s="72"/>
      <c r="H569" s="72"/>
      <c r="I569" s="72">
        <f>I571+I574+I575</f>
        <v>531</v>
      </c>
      <c r="J569" s="72">
        <f>J571+J574+J575</f>
        <v>0</v>
      </c>
      <c r="K569" s="389">
        <f>J569/I569</f>
        <v>0</v>
      </c>
      <c r="L569" s="72">
        <f>L571</f>
        <v>0</v>
      </c>
      <c r="M569" s="72">
        <f>M571</f>
        <v>120</v>
      </c>
      <c r="N569" s="72">
        <f>L569+M569</f>
        <v>120</v>
      </c>
      <c r="O569" s="72">
        <f>O571</f>
        <v>150</v>
      </c>
    </row>
    <row r="570" spans="1:15" ht="63" hidden="1">
      <c r="A570" s="306" t="s">
        <v>844</v>
      </c>
      <c r="B570" s="45"/>
      <c r="C570" s="44" t="s">
        <v>70</v>
      </c>
      <c r="D570" s="44" t="s">
        <v>70</v>
      </c>
      <c r="E570" s="44" t="s">
        <v>847</v>
      </c>
      <c r="F570" s="44"/>
      <c r="G570" s="72"/>
      <c r="H570" s="72"/>
      <c r="I570" s="72"/>
      <c r="J570" s="72"/>
      <c r="K570" s="389"/>
      <c r="L570" s="72"/>
      <c r="M570" s="72"/>
      <c r="N570" s="72"/>
      <c r="O570" s="72"/>
    </row>
    <row r="571" spans="1:15">
      <c r="A571" s="286" t="s">
        <v>616</v>
      </c>
      <c r="B571" s="42"/>
      <c r="C571" s="44" t="s">
        <v>70</v>
      </c>
      <c r="D571" s="44" t="s">
        <v>70</v>
      </c>
      <c r="E571" s="44" t="s">
        <v>964</v>
      </c>
      <c r="F571" s="44" t="s">
        <v>617</v>
      </c>
      <c r="G571" s="72"/>
      <c r="H571" s="72"/>
      <c r="I571" s="72">
        <v>71.099999999999994</v>
      </c>
      <c r="J571" s="72">
        <v>0</v>
      </c>
      <c r="K571" s="389">
        <f>J571/I571</f>
        <v>0</v>
      </c>
      <c r="L571" s="72">
        <f>L572</f>
        <v>0</v>
      </c>
      <c r="M571" s="72">
        <f>M572</f>
        <v>120</v>
      </c>
      <c r="N571" s="72">
        <f>L571+M571</f>
        <v>120</v>
      </c>
      <c r="O571" s="72">
        <f>O572</f>
        <v>150</v>
      </c>
    </row>
    <row r="572" spans="1:15" ht="31.5" hidden="1">
      <c r="A572" s="286" t="s">
        <v>710</v>
      </c>
      <c r="B572" s="42"/>
      <c r="C572" s="44" t="s">
        <v>70</v>
      </c>
      <c r="D572" s="44" t="s">
        <v>70</v>
      </c>
      <c r="E572" s="44" t="s">
        <v>964</v>
      </c>
      <c r="F572" s="44" t="s">
        <v>698</v>
      </c>
      <c r="G572" s="72"/>
      <c r="H572" s="72"/>
      <c r="I572" s="72">
        <f>I573</f>
        <v>0</v>
      </c>
      <c r="J572" s="72">
        <f>J573</f>
        <v>100</v>
      </c>
      <c r="K572" s="389">
        <f t="shared" ref="K572:K573" si="100">I572+J572</f>
        <v>100</v>
      </c>
      <c r="L572" s="72">
        <f>L573</f>
        <v>0</v>
      </c>
      <c r="M572" s="72">
        <f>M573</f>
        <v>120</v>
      </c>
      <c r="N572" s="72">
        <f>L572+M572</f>
        <v>120</v>
      </c>
      <c r="O572" s="72">
        <f>O573</f>
        <v>150</v>
      </c>
    </row>
    <row r="573" spans="1:15" ht="31.5" hidden="1">
      <c r="A573" s="286" t="s">
        <v>711</v>
      </c>
      <c r="B573" s="42"/>
      <c r="C573" s="44" t="s">
        <v>70</v>
      </c>
      <c r="D573" s="44" t="s">
        <v>70</v>
      </c>
      <c r="E573" s="44" t="s">
        <v>847</v>
      </c>
      <c r="F573" s="44" t="s">
        <v>699</v>
      </c>
      <c r="G573" s="72"/>
      <c r="H573" s="72"/>
      <c r="I573" s="72">
        <v>0</v>
      </c>
      <c r="J573" s="72">
        <v>100</v>
      </c>
      <c r="K573" s="389">
        <f t="shared" si="100"/>
        <v>100</v>
      </c>
      <c r="L573" s="72">
        <v>0</v>
      </c>
      <c r="M573" s="72">
        <v>120</v>
      </c>
      <c r="N573" s="72">
        <f>L573+M573</f>
        <v>120</v>
      </c>
      <c r="O573" s="72">
        <v>150</v>
      </c>
    </row>
    <row r="574" spans="1:15" ht="23.25" customHeight="1">
      <c r="A574" s="330" t="s">
        <v>735</v>
      </c>
      <c r="B574" s="42"/>
      <c r="C574" s="44" t="s">
        <v>70</v>
      </c>
      <c r="D574" s="44" t="s">
        <v>70</v>
      </c>
      <c r="E574" s="44" t="s">
        <v>964</v>
      </c>
      <c r="F574" s="44" t="s">
        <v>28</v>
      </c>
      <c r="G574" s="72"/>
      <c r="H574" s="72"/>
      <c r="I574" s="72">
        <v>441</v>
      </c>
      <c r="J574" s="72">
        <v>0</v>
      </c>
      <c r="K574" s="389">
        <f>J574/I574</f>
        <v>0</v>
      </c>
      <c r="L574" s="72"/>
      <c r="M574" s="72"/>
      <c r="N574" s="72"/>
      <c r="O574" s="72"/>
    </row>
    <row r="575" spans="1:15" ht="31.5">
      <c r="A575" s="286" t="s">
        <v>751</v>
      </c>
      <c r="B575" s="42"/>
      <c r="C575" s="44" t="s">
        <v>70</v>
      </c>
      <c r="D575" s="44" t="s">
        <v>70</v>
      </c>
      <c r="E575" s="44" t="s">
        <v>964</v>
      </c>
      <c r="F575" s="44" t="s">
        <v>630</v>
      </c>
      <c r="G575" s="72"/>
      <c r="H575" s="72"/>
      <c r="I575" s="72">
        <v>18.899999999999999</v>
      </c>
      <c r="J575" s="72">
        <v>0</v>
      </c>
      <c r="K575" s="389">
        <f>J575/I575</f>
        <v>0</v>
      </c>
      <c r="L575" s="72"/>
      <c r="M575" s="72"/>
      <c r="N575" s="72"/>
      <c r="O575" s="72"/>
    </row>
    <row r="576" spans="1:15" ht="31.5">
      <c r="A576" s="286" t="s">
        <v>879</v>
      </c>
      <c r="B576" s="286"/>
      <c r="C576" s="316" t="s">
        <v>70</v>
      </c>
      <c r="D576" s="316" t="s">
        <v>70</v>
      </c>
      <c r="E576" s="316" t="s">
        <v>961</v>
      </c>
      <c r="F576" s="316"/>
      <c r="G576" s="318"/>
      <c r="H576" s="318"/>
      <c r="I576" s="318">
        <f>I578+I581</f>
        <v>1167</v>
      </c>
      <c r="J576" s="318">
        <f>J578+J581</f>
        <v>492.4</v>
      </c>
      <c r="K576" s="385">
        <f>J576/I576</f>
        <v>0.42193658954584401</v>
      </c>
      <c r="L576" s="318">
        <f>L578+L581</f>
        <v>350</v>
      </c>
      <c r="M576" s="318">
        <f>M578+M581</f>
        <v>871</v>
      </c>
      <c r="N576" s="318">
        <f>L576+M576</f>
        <v>1221</v>
      </c>
      <c r="O576" s="318">
        <f>O578+O581</f>
        <v>1279</v>
      </c>
    </row>
    <row r="577" spans="1:15" ht="47.25" hidden="1">
      <c r="A577" s="286" t="s">
        <v>880</v>
      </c>
      <c r="B577" s="286"/>
      <c r="C577" s="316" t="s">
        <v>70</v>
      </c>
      <c r="D577" s="316" t="s">
        <v>70</v>
      </c>
      <c r="E577" s="316" t="s">
        <v>961</v>
      </c>
      <c r="F577" s="316"/>
      <c r="G577" s="318"/>
      <c r="H577" s="318"/>
      <c r="I577" s="318"/>
      <c r="J577" s="318"/>
      <c r="K577" s="385"/>
      <c r="L577" s="318"/>
      <c r="M577" s="318"/>
      <c r="N577" s="318"/>
      <c r="O577" s="318"/>
    </row>
    <row r="578" spans="1:15" ht="54" customHeight="1">
      <c r="A578" s="286" t="s">
        <v>634</v>
      </c>
      <c r="B578" s="286"/>
      <c r="C578" s="316" t="s">
        <v>70</v>
      </c>
      <c r="D578" s="316" t="s">
        <v>70</v>
      </c>
      <c r="E578" s="316" t="s">
        <v>961</v>
      </c>
      <c r="F578" s="316" t="s">
        <v>615</v>
      </c>
      <c r="G578" s="318"/>
      <c r="H578" s="318"/>
      <c r="I578" s="318">
        <v>210</v>
      </c>
      <c r="J578" s="318">
        <v>30.7</v>
      </c>
      <c r="K578" s="385">
        <f>J578/I578</f>
        <v>0.14619047619047618</v>
      </c>
      <c r="L578" s="318">
        <f>L579</f>
        <v>0</v>
      </c>
      <c r="M578" s="318">
        <f>M579</f>
        <v>220</v>
      </c>
      <c r="N578" s="318">
        <f t="shared" ref="N578:N583" si="101">L578+M578</f>
        <v>220</v>
      </c>
      <c r="O578" s="318">
        <f>O579</f>
        <v>230</v>
      </c>
    </row>
    <row r="579" spans="1:15" hidden="1">
      <c r="A579" s="286" t="s">
        <v>707</v>
      </c>
      <c r="B579" s="286"/>
      <c r="C579" s="316" t="s">
        <v>70</v>
      </c>
      <c r="D579" s="316" t="s">
        <v>70</v>
      </c>
      <c r="E579" s="316" t="s">
        <v>881</v>
      </c>
      <c r="F579" s="316" t="s">
        <v>700</v>
      </c>
      <c r="G579" s="318"/>
      <c r="H579" s="318"/>
      <c r="I579" s="318">
        <f>I580</f>
        <v>0</v>
      </c>
      <c r="J579" s="318">
        <f>J580</f>
        <v>210</v>
      </c>
      <c r="K579" s="385">
        <f>I579+J579</f>
        <v>210</v>
      </c>
      <c r="L579" s="318">
        <f>L580</f>
        <v>0</v>
      </c>
      <c r="M579" s="318">
        <f>M580</f>
        <v>220</v>
      </c>
      <c r="N579" s="318">
        <f t="shared" si="101"/>
        <v>220</v>
      </c>
      <c r="O579" s="318">
        <f>O580</f>
        <v>230</v>
      </c>
    </row>
    <row r="580" spans="1:15" ht="42" hidden="1" customHeight="1">
      <c r="A580" s="80" t="s">
        <v>708</v>
      </c>
      <c r="B580" s="286"/>
      <c r="C580" s="316" t="s">
        <v>70</v>
      </c>
      <c r="D580" s="316" t="s">
        <v>70</v>
      </c>
      <c r="E580" s="316" t="s">
        <v>881</v>
      </c>
      <c r="F580" s="316" t="s">
        <v>696</v>
      </c>
      <c r="G580" s="318"/>
      <c r="H580" s="318"/>
      <c r="I580" s="318">
        <v>0</v>
      </c>
      <c r="J580" s="318">
        <v>210</v>
      </c>
      <c r="K580" s="385">
        <f>I580+J580</f>
        <v>210</v>
      </c>
      <c r="L580" s="318">
        <v>0</v>
      </c>
      <c r="M580" s="318">
        <v>220</v>
      </c>
      <c r="N580" s="318">
        <f t="shared" si="101"/>
        <v>220</v>
      </c>
      <c r="O580" s="318">
        <v>230</v>
      </c>
    </row>
    <row r="581" spans="1:15">
      <c r="A581" s="286" t="s">
        <v>616</v>
      </c>
      <c r="B581" s="286"/>
      <c r="C581" s="316" t="s">
        <v>70</v>
      </c>
      <c r="D581" s="316" t="s">
        <v>70</v>
      </c>
      <c r="E581" s="316" t="s">
        <v>961</v>
      </c>
      <c r="F581" s="316" t="s">
        <v>617</v>
      </c>
      <c r="G581" s="318"/>
      <c r="H581" s="318"/>
      <c r="I581" s="318">
        <v>957</v>
      </c>
      <c r="J581" s="318">
        <v>461.7</v>
      </c>
      <c r="K581" s="385">
        <f>J581/I581</f>
        <v>0.4824451410658307</v>
      </c>
      <c r="L581" s="318">
        <f>L582</f>
        <v>350</v>
      </c>
      <c r="M581" s="318">
        <f>M582</f>
        <v>651</v>
      </c>
      <c r="N581" s="318">
        <f t="shared" si="101"/>
        <v>1001</v>
      </c>
      <c r="O581" s="318">
        <f>O582</f>
        <v>1049</v>
      </c>
    </row>
    <row r="582" spans="1:15" ht="31.5" hidden="1">
      <c r="A582" s="286" t="s">
        <v>710</v>
      </c>
      <c r="B582" s="286"/>
      <c r="C582" s="316" t="s">
        <v>70</v>
      </c>
      <c r="D582" s="316" t="s">
        <v>70</v>
      </c>
      <c r="E582" s="316" t="s">
        <v>881</v>
      </c>
      <c r="F582" s="316" t="s">
        <v>698</v>
      </c>
      <c r="G582" s="318"/>
      <c r="H582" s="318"/>
      <c r="I582" s="318">
        <f>I583</f>
        <v>350</v>
      </c>
      <c r="J582" s="318">
        <f>J583</f>
        <v>607</v>
      </c>
      <c r="K582" s="385">
        <f t="shared" ref="K582:K583" si="102">I582+J582</f>
        <v>957</v>
      </c>
      <c r="L582" s="318">
        <f>L583</f>
        <v>350</v>
      </c>
      <c r="M582" s="318">
        <f>M583</f>
        <v>651</v>
      </c>
      <c r="N582" s="318">
        <f t="shared" si="101"/>
        <v>1001</v>
      </c>
      <c r="O582" s="318">
        <f>O583</f>
        <v>1049</v>
      </c>
    </row>
    <row r="583" spans="1:15" ht="31.5" hidden="1">
      <c r="A583" s="286" t="s">
        <v>711</v>
      </c>
      <c r="B583" s="286"/>
      <c r="C583" s="316" t="s">
        <v>70</v>
      </c>
      <c r="D583" s="316" t="s">
        <v>70</v>
      </c>
      <c r="E583" s="316" t="s">
        <v>881</v>
      </c>
      <c r="F583" s="316" t="s">
        <v>699</v>
      </c>
      <c r="G583" s="318"/>
      <c r="H583" s="318"/>
      <c r="I583" s="318">
        <v>350</v>
      </c>
      <c r="J583" s="318">
        <v>607</v>
      </c>
      <c r="K583" s="385">
        <f t="shared" si="102"/>
        <v>957</v>
      </c>
      <c r="L583" s="318">
        <v>350</v>
      </c>
      <c r="M583" s="318">
        <v>651</v>
      </c>
      <c r="N583" s="318">
        <f t="shared" si="101"/>
        <v>1001</v>
      </c>
      <c r="O583" s="318">
        <v>1049</v>
      </c>
    </row>
    <row r="584" spans="1:15" ht="47.25">
      <c r="A584" s="286" t="s">
        <v>1012</v>
      </c>
      <c r="B584" s="286"/>
      <c r="C584" s="316" t="s">
        <v>70</v>
      </c>
      <c r="D584" s="316" t="s">
        <v>70</v>
      </c>
      <c r="E584" s="316" t="s">
        <v>987</v>
      </c>
      <c r="F584" s="316"/>
      <c r="G584" s="318"/>
      <c r="H584" s="318"/>
      <c r="I584" s="318">
        <f>I586+I590+I595</f>
        <v>3083.5</v>
      </c>
      <c r="J584" s="318">
        <f>J586+J590+J595</f>
        <v>1455.2</v>
      </c>
      <c r="K584" s="385">
        <f>J584/I584</f>
        <v>0.4719312469596238</v>
      </c>
      <c r="L584" s="318">
        <f>L586+L590+L595</f>
        <v>2710</v>
      </c>
      <c r="M584" s="318">
        <f>M586+M590+M595</f>
        <v>300</v>
      </c>
      <c r="N584" s="318">
        <f>L584+M584</f>
        <v>3010</v>
      </c>
      <c r="O584" s="318">
        <f>O586+O590+O595</f>
        <v>3010</v>
      </c>
    </row>
    <row r="585" spans="1:15" hidden="1">
      <c r="A585" s="286" t="s">
        <v>666</v>
      </c>
      <c r="B585" s="286"/>
      <c r="C585" s="316" t="s">
        <v>70</v>
      </c>
      <c r="D585" s="316" t="s">
        <v>70</v>
      </c>
      <c r="E585" s="316" t="s">
        <v>987</v>
      </c>
      <c r="F585" s="316"/>
      <c r="G585" s="318"/>
      <c r="H585" s="318"/>
      <c r="I585" s="318"/>
      <c r="J585" s="318"/>
      <c r="K585" s="385"/>
      <c r="L585" s="318"/>
      <c r="M585" s="318"/>
      <c r="N585" s="318"/>
      <c r="O585" s="318"/>
    </row>
    <row r="586" spans="1:15" ht="47.25">
      <c r="A586" s="286" t="s">
        <v>634</v>
      </c>
      <c r="B586" s="286"/>
      <c r="C586" s="316" t="s">
        <v>70</v>
      </c>
      <c r="D586" s="316" t="s">
        <v>70</v>
      </c>
      <c r="E586" s="316" t="s">
        <v>987</v>
      </c>
      <c r="F586" s="316" t="s">
        <v>615</v>
      </c>
      <c r="G586" s="318"/>
      <c r="H586" s="318"/>
      <c r="I586" s="318">
        <v>2787</v>
      </c>
      <c r="J586" s="318">
        <v>1297</v>
      </c>
      <c r="K586" s="385">
        <f>J586/I586</f>
        <v>0.46537495514890564</v>
      </c>
      <c r="L586" s="318">
        <f>L588+L589</f>
        <v>2456</v>
      </c>
      <c r="M586" s="318">
        <f>M587</f>
        <v>300</v>
      </c>
      <c r="N586" s="318">
        <f t="shared" ref="N586:N593" si="103">L586+M586</f>
        <v>2756</v>
      </c>
      <c r="O586" s="318">
        <f>O588+O589</f>
        <v>2756</v>
      </c>
    </row>
    <row r="587" spans="1:15" hidden="1">
      <c r="A587" s="286" t="s">
        <v>726</v>
      </c>
      <c r="B587" s="286"/>
      <c r="C587" s="316" t="s">
        <v>70</v>
      </c>
      <c r="D587" s="316" t="s">
        <v>70</v>
      </c>
      <c r="E587" s="316" t="s">
        <v>882</v>
      </c>
      <c r="F587" s="316" t="s">
        <v>723</v>
      </c>
      <c r="G587" s="318"/>
      <c r="H587" s="318"/>
      <c r="I587" s="318">
        <f>I588+I589</f>
        <v>2456</v>
      </c>
      <c r="J587" s="318">
        <f>J588+J589</f>
        <v>331</v>
      </c>
      <c r="K587" s="385">
        <f>K588+K589</f>
        <v>2787</v>
      </c>
      <c r="L587" s="318">
        <f>L588+L589</f>
        <v>2456</v>
      </c>
      <c r="M587" s="318">
        <f>M588+M589</f>
        <v>300</v>
      </c>
      <c r="N587" s="318">
        <f t="shared" si="103"/>
        <v>2756</v>
      </c>
      <c r="O587" s="318">
        <f>O588+O589</f>
        <v>2756</v>
      </c>
    </row>
    <row r="588" spans="1:15" ht="31.5" hidden="1">
      <c r="A588" s="286" t="s">
        <v>717</v>
      </c>
      <c r="B588" s="286"/>
      <c r="C588" s="316" t="s">
        <v>70</v>
      </c>
      <c r="D588" s="316" t="s">
        <v>70</v>
      </c>
      <c r="E588" s="316" t="s">
        <v>882</v>
      </c>
      <c r="F588" s="316" t="s">
        <v>705</v>
      </c>
      <c r="G588" s="318"/>
      <c r="H588" s="318"/>
      <c r="I588" s="318">
        <v>2455</v>
      </c>
      <c r="J588" s="318">
        <v>331</v>
      </c>
      <c r="K588" s="385">
        <f>I588+J588</f>
        <v>2786</v>
      </c>
      <c r="L588" s="318">
        <v>2455</v>
      </c>
      <c r="M588" s="318">
        <v>300</v>
      </c>
      <c r="N588" s="318">
        <f t="shared" si="103"/>
        <v>2755</v>
      </c>
      <c r="O588" s="318">
        <v>2755</v>
      </c>
    </row>
    <row r="589" spans="1:15" ht="31.5" hidden="1">
      <c r="A589" s="286" t="s">
        <v>718</v>
      </c>
      <c r="B589" s="286"/>
      <c r="C589" s="316" t="s">
        <v>70</v>
      </c>
      <c r="D589" s="316" t="s">
        <v>70</v>
      </c>
      <c r="E589" s="316" t="s">
        <v>882</v>
      </c>
      <c r="F589" s="316" t="s">
        <v>706</v>
      </c>
      <c r="G589" s="318"/>
      <c r="H589" s="318"/>
      <c r="I589" s="318">
        <v>1</v>
      </c>
      <c r="J589" s="318">
        <v>0</v>
      </c>
      <c r="K589" s="385">
        <f t="shared" ref="K589" si="104">I589+J589</f>
        <v>1</v>
      </c>
      <c r="L589" s="318">
        <v>1</v>
      </c>
      <c r="M589" s="318">
        <v>0</v>
      </c>
      <c r="N589" s="318">
        <f t="shared" si="103"/>
        <v>1</v>
      </c>
      <c r="O589" s="318">
        <v>1</v>
      </c>
    </row>
    <row r="590" spans="1:15">
      <c r="A590" s="286" t="s">
        <v>616</v>
      </c>
      <c r="B590" s="286"/>
      <c r="C590" s="316" t="s">
        <v>70</v>
      </c>
      <c r="D590" s="316" t="s">
        <v>70</v>
      </c>
      <c r="E590" s="316" t="s">
        <v>987</v>
      </c>
      <c r="F590" s="316" t="s">
        <v>617</v>
      </c>
      <c r="G590" s="318"/>
      <c r="H590" s="318"/>
      <c r="I590" s="318">
        <v>264.3</v>
      </c>
      <c r="J590" s="318">
        <v>145</v>
      </c>
      <c r="K590" s="385">
        <f>J590/I590</f>
        <v>0.54861899356791521</v>
      </c>
      <c r="L590" s="318">
        <f>L591</f>
        <v>224</v>
      </c>
      <c r="M590" s="318">
        <f>M591</f>
        <v>0</v>
      </c>
      <c r="N590" s="318">
        <f t="shared" si="103"/>
        <v>224</v>
      </c>
      <c r="O590" s="318">
        <f>O591</f>
        <v>224</v>
      </c>
    </row>
    <row r="591" spans="1:15" s="320" customFormat="1" ht="31.5" hidden="1">
      <c r="A591" s="286" t="s">
        <v>710</v>
      </c>
      <c r="B591" s="286"/>
      <c r="C591" s="316" t="s">
        <v>70</v>
      </c>
      <c r="D591" s="316" t="s">
        <v>70</v>
      </c>
      <c r="E591" s="316" t="s">
        <v>882</v>
      </c>
      <c r="F591" s="316" t="s">
        <v>698</v>
      </c>
      <c r="G591" s="318"/>
      <c r="H591" s="318"/>
      <c r="I591" s="318">
        <f>I593+I592</f>
        <v>224</v>
      </c>
      <c r="J591" s="318">
        <f>J593+J592</f>
        <v>18.3</v>
      </c>
      <c r="K591" s="385">
        <f t="shared" ref="K591:K593" si="105">I591+J591</f>
        <v>242.3</v>
      </c>
      <c r="L591" s="318">
        <f>L593</f>
        <v>224</v>
      </c>
      <c r="M591" s="318">
        <f>M592+M593</f>
        <v>0</v>
      </c>
      <c r="N591" s="318">
        <f t="shared" si="103"/>
        <v>224</v>
      </c>
      <c r="O591" s="318">
        <f>O593</f>
        <v>224</v>
      </c>
    </row>
    <row r="592" spans="1:15" s="320" customFormat="1" ht="31.5" hidden="1">
      <c r="A592" s="286" t="s">
        <v>757</v>
      </c>
      <c r="B592" s="286"/>
      <c r="C592" s="316" t="s">
        <v>70</v>
      </c>
      <c r="D592" s="316" t="s">
        <v>70</v>
      </c>
      <c r="E592" s="316" t="s">
        <v>882</v>
      </c>
      <c r="F592" s="316" t="s">
        <v>758</v>
      </c>
      <c r="G592" s="318"/>
      <c r="H592" s="318"/>
      <c r="I592" s="318">
        <v>0</v>
      </c>
      <c r="J592" s="318">
        <v>15</v>
      </c>
      <c r="K592" s="385">
        <f t="shared" si="105"/>
        <v>15</v>
      </c>
      <c r="L592" s="318">
        <v>0</v>
      </c>
      <c r="M592" s="318">
        <v>0</v>
      </c>
      <c r="N592" s="318">
        <f t="shared" si="103"/>
        <v>0</v>
      </c>
      <c r="O592" s="318">
        <v>0</v>
      </c>
    </row>
    <row r="593" spans="1:15" s="320" customFormat="1" ht="31.5" hidden="1">
      <c r="A593" s="286" t="s">
        <v>711</v>
      </c>
      <c r="B593" s="286"/>
      <c r="C593" s="316" t="s">
        <v>70</v>
      </c>
      <c r="D593" s="316" t="s">
        <v>70</v>
      </c>
      <c r="E593" s="316" t="s">
        <v>882</v>
      </c>
      <c r="F593" s="316" t="s">
        <v>699</v>
      </c>
      <c r="G593" s="318"/>
      <c r="H593" s="318"/>
      <c r="I593" s="318">
        <v>224</v>
      </c>
      <c r="J593" s="318">
        <v>3.3</v>
      </c>
      <c r="K593" s="385">
        <f t="shared" si="105"/>
        <v>227.3</v>
      </c>
      <c r="L593" s="318">
        <v>224</v>
      </c>
      <c r="M593" s="318">
        <v>0</v>
      </c>
      <c r="N593" s="318">
        <f t="shared" si="103"/>
        <v>224</v>
      </c>
      <c r="O593" s="318">
        <v>224</v>
      </c>
    </row>
    <row r="594" spans="1:15" s="320" customFormat="1" ht="31.5" hidden="1">
      <c r="A594" s="286" t="s">
        <v>677</v>
      </c>
      <c r="B594" s="286"/>
      <c r="C594" s="316" t="s">
        <v>70</v>
      </c>
      <c r="D594" s="316" t="s">
        <v>70</v>
      </c>
      <c r="E594" s="316" t="s">
        <v>883</v>
      </c>
      <c r="F594" s="316"/>
      <c r="G594" s="318"/>
      <c r="H594" s="318"/>
      <c r="I594" s="318"/>
      <c r="J594" s="318"/>
      <c r="K594" s="385"/>
      <c r="L594" s="318"/>
      <c r="M594" s="318"/>
      <c r="N594" s="318"/>
      <c r="O594" s="318"/>
    </row>
    <row r="595" spans="1:15" s="320" customFormat="1">
      <c r="A595" s="286" t="s">
        <v>618</v>
      </c>
      <c r="B595" s="286"/>
      <c r="C595" s="316" t="s">
        <v>70</v>
      </c>
      <c r="D595" s="316" t="s">
        <v>70</v>
      </c>
      <c r="E595" s="316" t="s">
        <v>987</v>
      </c>
      <c r="F595" s="316" t="s">
        <v>619</v>
      </c>
      <c r="G595" s="318"/>
      <c r="H595" s="318"/>
      <c r="I595" s="318">
        <v>32.200000000000003</v>
      </c>
      <c r="J595" s="318">
        <v>13.2</v>
      </c>
      <c r="K595" s="385">
        <f>J595/I595</f>
        <v>0.40993788819875771</v>
      </c>
      <c r="L595" s="318">
        <f>L597</f>
        <v>30</v>
      </c>
      <c r="M595" s="318">
        <f>M596</f>
        <v>0</v>
      </c>
      <c r="N595" s="318">
        <f>L595+M595</f>
        <v>30</v>
      </c>
      <c r="O595" s="318">
        <f>O597</f>
        <v>30</v>
      </c>
    </row>
    <row r="596" spans="1:15" s="320" customFormat="1" hidden="1">
      <c r="A596" s="286" t="s">
        <v>724</v>
      </c>
      <c r="B596" s="286"/>
      <c r="C596" s="316" t="s">
        <v>70</v>
      </c>
      <c r="D596" s="316" t="s">
        <v>70</v>
      </c>
      <c r="E596" s="316" t="s">
        <v>883</v>
      </c>
      <c r="F596" s="316" t="s">
        <v>725</v>
      </c>
      <c r="G596" s="318"/>
      <c r="H596" s="318"/>
      <c r="I596" s="318">
        <f>I597</f>
        <v>30</v>
      </c>
      <c r="J596" s="318">
        <f>J597</f>
        <v>0</v>
      </c>
      <c r="K596" s="385">
        <f>K597</f>
        <v>30</v>
      </c>
      <c r="L596" s="318">
        <f>L597</f>
        <v>30</v>
      </c>
      <c r="M596" s="318">
        <f>M597</f>
        <v>0</v>
      </c>
      <c r="N596" s="318">
        <f>L596+M596</f>
        <v>30</v>
      </c>
      <c r="O596" s="318">
        <f>O597</f>
        <v>30</v>
      </c>
    </row>
    <row r="597" spans="1:15" s="320" customFormat="1" hidden="1">
      <c r="A597" s="3" t="s">
        <v>661</v>
      </c>
      <c r="B597" s="3"/>
      <c r="C597" s="316" t="s">
        <v>70</v>
      </c>
      <c r="D597" s="316" t="s">
        <v>70</v>
      </c>
      <c r="E597" s="316" t="s">
        <v>883</v>
      </c>
      <c r="F597" s="316" t="s">
        <v>620</v>
      </c>
      <c r="G597" s="319"/>
      <c r="H597" s="319"/>
      <c r="I597" s="318">
        <v>30</v>
      </c>
      <c r="J597" s="318">
        <v>0</v>
      </c>
      <c r="K597" s="385">
        <f>I597+J597</f>
        <v>30</v>
      </c>
      <c r="L597" s="318">
        <v>30</v>
      </c>
      <c r="M597" s="318">
        <v>0</v>
      </c>
      <c r="N597" s="318">
        <f>L597+M597</f>
        <v>30</v>
      </c>
      <c r="O597" s="318">
        <v>30</v>
      </c>
    </row>
    <row r="598" spans="1:15" s="320" customFormat="1" ht="31.5" hidden="1">
      <c r="A598" s="322" t="s">
        <v>622</v>
      </c>
      <c r="B598" s="322"/>
      <c r="C598" s="316" t="s">
        <v>70</v>
      </c>
      <c r="D598" s="316" t="s">
        <v>70</v>
      </c>
      <c r="E598" s="316" t="s">
        <v>935</v>
      </c>
      <c r="F598" s="316"/>
      <c r="G598" s="318"/>
      <c r="H598" s="318"/>
      <c r="I598" s="318">
        <f>I599</f>
        <v>0</v>
      </c>
      <c r="J598" s="318">
        <f>J599</f>
        <v>0</v>
      </c>
      <c r="K598" s="385">
        <f>I598+J598</f>
        <v>0</v>
      </c>
      <c r="L598" s="318">
        <f>L599</f>
        <v>1963.5</v>
      </c>
      <c r="M598" s="318">
        <f>M599</f>
        <v>-1963.5</v>
      </c>
      <c r="N598" s="318">
        <f>L598+M598</f>
        <v>0</v>
      </c>
      <c r="O598" s="318">
        <f>O599</f>
        <v>0</v>
      </c>
    </row>
    <row r="599" spans="1:15" s="320" customFormat="1" ht="31.5" hidden="1">
      <c r="A599" s="322" t="s">
        <v>623</v>
      </c>
      <c r="B599" s="322"/>
      <c r="C599" s="316" t="s">
        <v>70</v>
      </c>
      <c r="D599" s="316" t="s">
        <v>70</v>
      </c>
      <c r="E599" s="316" t="s">
        <v>936</v>
      </c>
      <c r="F599" s="316"/>
      <c r="G599" s="318"/>
      <c r="H599" s="318"/>
      <c r="I599" s="318">
        <f>I601</f>
        <v>0</v>
      </c>
      <c r="J599" s="318">
        <f>J601</f>
        <v>0</v>
      </c>
      <c r="K599" s="385">
        <f>I599+J599</f>
        <v>0</v>
      </c>
      <c r="L599" s="318">
        <f>L601</f>
        <v>1963.5</v>
      </c>
      <c r="M599" s="318">
        <f>M601</f>
        <v>-1963.5</v>
      </c>
      <c r="N599" s="318">
        <f>L599+M599</f>
        <v>0</v>
      </c>
      <c r="O599" s="318">
        <f>O601</f>
        <v>0</v>
      </c>
    </row>
    <row r="600" spans="1:15" s="320" customFormat="1" ht="47.25" hidden="1">
      <c r="A600" s="322" t="s">
        <v>636</v>
      </c>
      <c r="B600" s="322"/>
      <c r="C600" s="316" t="s">
        <v>70</v>
      </c>
      <c r="D600" s="316" t="s">
        <v>70</v>
      </c>
      <c r="E600" s="316" t="s">
        <v>936</v>
      </c>
      <c r="F600" s="316"/>
      <c r="G600" s="318"/>
      <c r="H600" s="318"/>
      <c r="I600" s="318"/>
      <c r="J600" s="318"/>
      <c r="K600" s="385"/>
      <c r="L600" s="318"/>
      <c r="M600" s="318"/>
      <c r="N600" s="318"/>
      <c r="O600" s="318"/>
    </row>
    <row r="601" spans="1:15" s="320" customFormat="1" hidden="1">
      <c r="A601" s="286" t="s">
        <v>616</v>
      </c>
      <c r="B601" s="286"/>
      <c r="C601" s="316" t="s">
        <v>70</v>
      </c>
      <c r="D601" s="316" t="s">
        <v>70</v>
      </c>
      <c r="E601" s="316" t="s">
        <v>936</v>
      </c>
      <c r="F601" s="316" t="s">
        <v>617</v>
      </c>
      <c r="G601" s="318"/>
      <c r="H601" s="318"/>
      <c r="I601" s="318">
        <v>0</v>
      </c>
      <c r="J601" s="318">
        <v>0</v>
      </c>
      <c r="K601" s="385">
        <f>I601+J601</f>
        <v>0</v>
      </c>
      <c r="L601" s="318">
        <f>L602</f>
        <v>1963.5</v>
      </c>
      <c r="M601" s="318">
        <f>M602</f>
        <v>-1963.5</v>
      </c>
      <c r="N601" s="318">
        <f>L601+M601</f>
        <v>0</v>
      </c>
      <c r="O601" s="318">
        <f>O602</f>
        <v>0</v>
      </c>
    </row>
    <row r="602" spans="1:15" s="320" customFormat="1" ht="31.5" hidden="1">
      <c r="A602" s="286" t="s">
        <v>710</v>
      </c>
      <c r="B602" s="286"/>
      <c r="C602" s="316" t="s">
        <v>70</v>
      </c>
      <c r="D602" s="316" t="s">
        <v>70</v>
      </c>
      <c r="E602" s="316" t="s">
        <v>936</v>
      </c>
      <c r="F602" s="316" t="s">
        <v>698</v>
      </c>
      <c r="G602" s="318"/>
      <c r="H602" s="318"/>
      <c r="I602" s="318">
        <f>I603</f>
        <v>1963.5</v>
      </c>
      <c r="J602" s="318">
        <f>J603</f>
        <v>-1266</v>
      </c>
      <c r="K602" s="385">
        <f t="shared" ref="K602:K603" si="106">I602+J602</f>
        <v>697.5</v>
      </c>
      <c r="L602" s="318">
        <f>L603</f>
        <v>1963.5</v>
      </c>
      <c r="M602" s="318">
        <f>M603</f>
        <v>-1963.5</v>
      </c>
      <c r="N602" s="318">
        <f>L602+M602</f>
        <v>0</v>
      </c>
      <c r="O602" s="318">
        <f>O603</f>
        <v>0</v>
      </c>
    </row>
    <row r="603" spans="1:15" s="320" customFormat="1" ht="31.5" hidden="1">
      <c r="A603" s="286" t="s">
        <v>711</v>
      </c>
      <c r="B603" s="286"/>
      <c r="C603" s="316" t="s">
        <v>70</v>
      </c>
      <c r="D603" s="316" t="s">
        <v>70</v>
      </c>
      <c r="E603" s="316" t="s">
        <v>884</v>
      </c>
      <c r="F603" s="316" t="s">
        <v>699</v>
      </c>
      <c r="G603" s="318"/>
      <c r="H603" s="318"/>
      <c r="I603" s="318">
        <v>1963.5</v>
      </c>
      <c r="J603" s="318">
        <v>-1266</v>
      </c>
      <c r="K603" s="385">
        <f t="shared" si="106"/>
        <v>697.5</v>
      </c>
      <c r="L603" s="318">
        <v>1963.5</v>
      </c>
      <c r="M603" s="318">
        <v>-1963.5</v>
      </c>
      <c r="N603" s="318">
        <f>L603+M603</f>
        <v>0</v>
      </c>
      <c r="O603" s="318">
        <v>0</v>
      </c>
    </row>
    <row r="604" spans="1:15" s="320" customFormat="1" ht="31.5">
      <c r="A604" s="286" t="s">
        <v>1027</v>
      </c>
      <c r="B604" s="286"/>
      <c r="C604" s="316" t="s">
        <v>70</v>
      </c>
      <c r="D604" s="316" t="s">
        <v>70</v>
      </c>
      <c r="E604" s="316" t="s">
        <v>947</v>
      </c>
      <c r="F604" s="316"/>
      <c r="G604" s="318"/>
      <c r="H604" s="318"/>
      <c r="I604" s="318">
        <f>I605+I606</f>
        <v>1785</v>
      </c>
      <c r="J604" s="318">
        <f>J605+J606</f>
        <v>0</v>
      </c>
      <c r="K604" s="385">
        <f>J604/I604</f>
        <v>0</v>
      </c>
      <c r="L604" s="318"/>
      <c r="M604" s="318"/>
      <c r="N604" s="318"/>
      <c r="O604" s="318"/>
    </row>
    <row r="605" spans="1:15" s="320" customFormat="1">
      <c r="A605" s="286" t="s">
        <v>616</v>
      </c>
      <c r="B605" s="286"/>
      <c r="C605" s="316" t="s">
        <v>70</v>
      </c>
      <c r="D605" s="316" t="s">
        <v>70</v>
      </c>
      <c r="E605" s="316" t="s">
        <v>947</v>
      </c>
      <c r="F605" s="316" t="s">
        <v>617</v>
      </c>
      <c r="G605" s="318"/>
      <c r="H605" s="318"/>
      <c r="I605" s="318">
        <v>1410.1</v>
      </c>
      <c r="J605" s="318">
        <v>0</v>
      </c>
      <c r="K605" s="385">
        <f>J605/I605</f>
        <v>0</v>
      </c>
      <c r="L605" s="318"/>
      <c r="M605" s="318"/>
      <c r="N605" s="318"/>
      <c r="O605" s="318"/>
    </row>
    <row r="606" spans="1:15" s="320" customFormat="1" ht="31.5">
      <c r="A606" s="286" t="s">
        <v>751</v>
      </c>
      <c r="B606" s="286"/>
      <c r="C606" s="316" t="s">
        <v>70</v>
      </c>
      <c r="D606" s="316" t="s">
        <v>70</v>
      </c>
      <c r="E606" s="316" t="s">
        <v>947</v>
      </c>
      <c r="F606" s="316" t="s">
        <v>630</v>
      </c>
      <c r="G606" s="318"/>
      <c r="H606" s="318"/>
      <c r="I606" s="318">
        <v>374.9</v>
      </c>
      <c r="J606" s="318">
        <v>0</v>
      </c>
      <c r="K606" s="385">
        <f>J606/I606</f>
        <v>0</v>
      </c>
      <c r="L606" s="318"/>
      <c r="M606" s="318"/>
      <c r="N606" s="318"/>
      <c r="O606" s="318"/>
    </row>
    <row r="607" spans="1:15" s="320" customFormat="1" ht="72.75" customHeight="1">
      <c r="A607" s="286" t="s">
        <v>886</v>
      </c>
      <c r="B607" s="286"/>
      <c r="C607" s="316" t="s">
        <v>70</v>
      </c>
      <c r="D607" s="316" t="s">
        <v>70</v>
      </c>
      <c r="E607" s="316" t="s">
        <v>988</v>
      </c>
      <c r="F607" s="316"/>
      <c r="G607" s="318"/>
      <c r="H607" s="318"/>
      <c r="I607" s="318">
        <f>I609+I612</f>
        <v>238</v>
      </c>
      <c r="J607" s="318">
        <f>J609+J612</f>
        <v>54.4</v>
      </c>
      <c r="K607" s="385">
        <f>J607/I607</f>
        <v>0.22857142857142856</v>
      </c>
      <c r="L607" s="318">
        <f>L609</f>
        <v>0</v>
      </c>
      <c r="M607" s="318">
        <f>M609</f>
        <v>270</v>
      </c>
      <c r="N607" s="318">
        <f>L607+M607</f>
        <v>270</v>
      </c>
      <c r="O607" s="318">
        <f>O609</f>
        <v>300</v>
      </c>
    </row>
    <row r="608" spans="1:15" s="320" customFormat="1" ht="31.5" hidden="1">
      <c r="A608" s="286" t="s">
        <v>819</v>
      </c>
      <c r="B608" s="286"/>
      <c r="C608" s="316" t="s">
        <v>70</v>
      </c>
      <c r="D608" s="316" t="s">
        <v>70</v>
      </c>
      <c r="E608" s="316" t="s">
        <v>885</v>
      </c>
      <c r="F608" s="316"/>
      <c r="G608" s="318"/>
      <c r="H608" s="318"/>
      <c r="I608" s="318"/>
      <c r="J608" s="318"/>
      <c r="K608" s="385"/>
      <c r="L608" s="318"/>
      <c r="M608" s="318"/>
      <c r="N608" s="318"/>
      <c r="O608" s="318"/>
    </row>
    <row r="609" spans="1:15" s="320" customFormat="1">
      <c r="A609" s="321" t="s">
        <v>616</v>
      </c>
      <c r="B609" s="286"/>
      <c r="C609" s="316" t="s">
        <v>70</v>
      </c>
      <c r="D609" s="316" t="s">
        <v>70</v>
      </c>
      <c r="E609" s="316" t="s">
        <v>988</v>
      </c>
      <c r="F609" s="316" t="s">
        <v>617</v>
      </c>
      <c r="G609" s="318"/>
      <c r="H609" s="318"/>
      <c r="I609" s="318">
        <v>148</v>
      </c>
      <c r="J609" s="318">
        <v>14</v>
      </c>
      <c r="K609" s="385">
        <f>J609/I609</f>
        <v>9.45945945945946E-2</v>
      </c>
      <c r="L609" s="318">
        <f>L610</f>
        <v>0</v>
      </c>
      <c r="M609" s="318">
        <f>M610</f>
        <v>270</v>
      </c>
      <c r="N609" s="318">
        <f t="shared" ref="N609:N619" si="107">L609+M609</f>
        <v>270</v>
      </c>
      <c r="O609" s="318">
        <f>O610</f>
        <v>300</v>
      </c>
    </row>
    <row r="610" spans="1:15" s="320" customFormat="1" ht="31.5" hidden="1">
      <c r="A610" s="321" t="s">
        <v>710</v>
      </c>
      <c r="B610" s="286"/>
      <c r="C610" s="316" t="s">
        <v>70</v>
      </c>
      <c r="D610" s="316" t="s">
        <v>70</v>
      </c>
      <c r="E610" s="316" t="s">
        <v>986</v>
      </c>
      <c r="F610" s="316" t="s">
        <v>698</v>
      </c>
      <c r="G610" s="318"/>
      <c r="H610" s="318"/>
      <c r="I610" s="318">
        <f>I611</f>
        <v>0</v>
      </c>
      <c r="J610" s="318">
        <f>J611</f>
        <v>238</v>
      </c>
      <c r="K610" s="385">
        <f t="shared" ref="K610:K611" si="108">I610+J610</f>
        <v>238</v>
      </c>
      <c r="L610" s="318">
        <f>L611</f>
        <v>0</v>
      </c>
      <c r="M610" s="318">
        <f>M611</f>
        <v>270</v>
      </c>
      <c r="N610" s="318">
        <f t="shared" si="107"/>
        <v>270</v>
      </c>
      <c r="O610" s="318">
        <f>O611</f>
        <v>300</v>
      </c>
    </row>
    <row r="611" spans="1:15" s="320" customFormat="1" ht="31.5" hidden="1">
      <c r="A611" s="321" t="s">
        <v>711</v>
      </c>
      <c r="B611" s="286"/>
      <c r="C611" s="316" t="s">
        <v>70</v>
      </c>
      <c r="D611" s="316" t="s">
        <v>70</v>
      </c>
      <c r="E611" s="316" t="s">
        <v>885</v>
      </c>
      <c r="F611" s="316" t="s">
        <v>699</v>
      </c>
      <c r="G611" s="318"/>
      <c r="H611" s="318"/>
      <c r="I611" s="318">
        <v>0</v>
      </c>
      <c r="J611" s="318">
        <v>238</v>
      </c>
      <c r="K611" s="385">
        <f t="shared" si="108"/>
        <v>238</v>
      </c>
      <c r="L611" s="318">
        <v>0</v>
      </c>
      <c r="M611" s="318">
        <v>270</v>
      </c>
      <c r="N611" s="318">
        <f t="shared" si="107"/>
        <v>270</v>
      </c>
      <c r="O611" s="318">
        <v>300</v>
      </c>
    </row>
    <row r="612" spans="1:15" s="320" customFormat="1" ht="31.5">
      <c r="A612" s="286" t="s">
        <v>751</v>
      </c>
      <c r="B612" s="286"/>
      <c r="C612" s="316" t="s">
        <v>70</v>
      </c>
      <c r="D612" s="316" t="s">
        <v>70</v>
      </c>
      <c r="E612" s="316" t="s">
        <v>988</v>
      </c>
      <c r="F612" s="316" t="s">
        <v>630</v>
      </c>
      <c r="G612" s="318"/>
      <c r="H612" s="318"/>
      <c r="I612" s="318">
        <v>90</v>
      </c>
      <c r="J612" s="318">
        <v>40.4</v>
      </c>
      <c r="K612" s="385">
        <f>J612/I612</f>
        <v>0.44888888888888889</v>
      </c>
      <c r="L612" s="318"/>
      <c r="M612" s="318"/>
      <c r="N612" s="318"/>
      <c r="O612" s="318"/>
    </row>
    <row r="613" spans="1:15" s="320" customFormat="1" ht="47.25">
      <c r="A613" s="321" t="s">
        <v>1013</v>
      </c>
      <c r="B613" s="286"/>
      <c r="C613" s="316" t="s">
        <v>70</v>
      </c>
      <c r="D613" s="316" t="s">
        <v>70</v>
      </c>
      <c r="E613" s="316" t="s">
        <v>989</v>
      </c>
      <c r="F613" s="316"/>
      <c r="G613" s="318"/>
      <c r="H613" s="318"/>
      <c r="I613" s="318">
        <f t="shared" ref="I613:J616" si="109">I614</f>
        <v>2457.6999999999998</v>
      </c>
      <c r="J613" s="318">
        <f t="shared" si="109"/>
        <v>1445</v>
      </c>
      <c r="K613" s="385">
        <f>J613/I613</f>
        <v>0.58794808153965095</v>
      </c>
      <c r="L613" s="318">
        <f t="shared" ref="L613:M616" si="110">L614</f>
        <v>2602.6999999999998</v>
      </c>
      <c r="M613" s="318">
        <f t="shared" si="110"/>
        <v>0</v>
      </c>
      <c r="N613" s="318">
        <f t="shared" si="107"/>
        <v>2602.6999999999998</v>
      </c>
      <c r="O613" s="318">
        <f>O614</f>
        <v>2602.6999999999998</v>
      </c>
    </row>
    <row r="614" spans="1:15" s="320" customFormat="1">
      <c r="A614" s="3" t="s">
        <v>689</v>
      </c>
      <c r="B614" s="286"/>
      <c r="C614" s="316" t="s">
        <v>70</v>
      </c>
      <c r="D614" s="316" t="s">
        <v>70</v>
      </c>
      <c r="E614" s="316" t="s">
        <v>990</v>
      </c>
      <c r="F614" s="316"/>
      <c r="G614" s="318"/>
      <c r="H614" s="318"/>
      <c r="I614" s="318">
        <f t="shared" si="109"/>
        <v>2457.6999999999998</v>
      </c>
      <c r="J614" s="318">
        <f t="shared" si="109"/>
        <v>1445</v>
      </c>
      <c r="K614" s="385">
        <f>J614/I614</f>
        <v>0.58794808153965095</v>
      </c>
      <c r="L614" s="318">
        <f t="shared" si="110"/>
        <v>2602.6999999999998</v>
      </c>
      <c r="M614" s="318">
        <f t="shared" si="110"/>
        <v>0</v>
      </c>
      <c r="N614" s="318">
        <f t="shared" si="107"/>
        <v>2602.6999999999998</v>
      </c>
      <c r="O614" s="318">
        <f>O615</f>
        <v>2602.6999999999998</v>
      </c>
    </row>
    <row r="615" spans="1:15" s="320" customFormat="1" ht="31.5">
      <c r="A615" s="286" t="s">
        <v>751</v>
      </c>
      <c r="B615" s="286"/>
      <c r="C615" s="316" t="s">
        <v>70</v>
      </c>
      <c r="D615" s="316" t="s">
        <v>70</v>
      </c>
      <c r="E615" s="316" t="s">
        <v>990</v>
      </c>
      <c r="F615" s="316" t="s">
        <v>630</v>
      </c>
      <c r="G615" s="318"/>
      <c r="H615" s="318"/>
      <c r="I615" s="318">
        <v>2457.6999999999998</v>
      </c>
      <c r="J615" s="318">
        <v>1445</v>
      </c>
      <c r="K615" s="385">
        <f>J615/I615</f>
        <v>0.58794808153965095</v>
      </c>
      <c r="L615" s="318">
        <f t="shared" si="110"/>
        <v>2602.6999999999998</v>
      </c>
      <c r="M615" s="318">
        <f t="shared" si="110"/>
        <v>0</v>
      </c>
      <c r="N615" s="318">
        <f t="shared" si="107"/>
        <v>2602.6999999999998</v>
      </c>
      <c r="O615" s="318">
        <f>O616</f>
        <v>2602.6999999999998</v>
      </c>
    </row>
    <row r="616" spans="1:15" s="320" customFormat="1" hidden="1">
      <c r="A616" s="286" t="s">
        <v>727</v>
      </c>
      <c r="B616" s="286"/>
      <c r="C616" s="316" t="s">
        <v>70</v>
      </c>
      <c r="D616" s="316" t="s">
        <v>70</v>
      </c>
      <c r="E616" s="316" t="s">
        <v>887</v>
      </c>
      <c r="F616" s="316" t="s">
        <v>728</v>
      </c>
      <c r="G616" s="318"/>
      <c r="H616" s="318"/>
      <c r="I616" s="318">
        <f t="shared" si="109"/>
        <v>2602.6999999999998</v>
      </c>
      <c r="J616" s="318">
        <f t="shared" si="109"/>
        <v>-145</v>
      </c>
      <c r="K616" s="385">
        <f t="shared" ref="K616:K617" si="111">I616+J616</f>
        <v>2457.6999999999998</v>
      </c>
      <c r="L616" s="318">
        <f t="shared" si="110"/>
        <v>2602.6999999999998</v>
      </c>
      <c r="M616" s="318">
        <f t="shared" si="110"/>
        <v>0</v>
      </c>
      <c r="N616" s="318">
        <f t="shared" si="107"/>
        <v>2602.6999999999998</v>
      </c>
      <c r="O616" s="318">
        <f>O617</f>
        <v>2602.6999999999998</v>
      </c>
    </row>
    <row r="617" spans="1:15" s="320" customFormat="1" ht="47.25" hidden="1">
      <c r="A617" s="3" t="s">
        <v>656</v>
      </c>
      <c r="B617" s="286"/>
      <c r="C617" s="316" t="s">
        <v>70</v>
      </c>
      <c r="D617" s="316" t="s">
        <v>70</v>
      </c>
      <c r="E617" s="316" t="s">
        <v>887</v>
      </c>
      <c r="F617" s="316" t="s">
        <v>655</v>
      </c>
      <c r="G617" s="318"/>
      <c r="H617" s="318"/>
      <c r="I617" s="318">
        <v>2602.6999999999998</v>
      </c>
      <c r="J617" s="318">
        <v>-145</v>
      </c>
      <c r="K617" s="385">
        <f t="shared" si="111"/>
        <v>2457.6999999999998</v>
      </c>
      <c r="L617" s="318">
        <v>2602.6999999999998</v>
      </c>
      <c r="M617" s="318">
        <v>0</v>
      </c>
      <c r="N617" s="318">
        <f t="shared" si="107"/>
        <v>2602.6999999999998</v>
      </c>
      <c r="O617" s="318">
        <v>2602.6999999999998</v>
      </c>
    </row>
    <row r="618" spans="1:15">
      <c r="A618" s="21" t="s">
        <v>91</v>
      </c>
      <c r="B618" s="21"/>
      <c r="C618" s="15" t="s">
        <v>70</v>
      </c>
      <c r="D618" s="15" t="s">
        <v>92</v>
      </c>
      <c r="E618" s="15"/>
      <c r="F618" s="15"/>
      <c r="G618" s="317" t="e">
        <f>#REF!+#REF!+#REF!+#REF!</f>
        <v>#REF!</v>
      </c>
      <c r="H618" s="317" t="e">
        <f>#REF!+#REF!+#REF!+#REF!</f>
        <v>#REF!</v>
      </c>
      <c r="I618" s="317">
        <f>I626+I621+I630+I635+I640+I644+I648+I652+I661</f>
        <v>12418.6</v>
      </c>
      <c r="J618" s="317">
        <f>J621+J626+J630+J635+J640+J644+J652+J648+J656+J661</f>
        <v>6278.6</v>
      </c>
      <c r="K618" s="383">
        <f>J618/I618</f>
        <v>0.5055803391686664</v>
      </c>
      <c r="L618" s="317">
        <f>L621+L626+L630+L635+L640+L644+L652</f>
        <v>9656.5</v>
      </c>
      <c r="M618" s="317">
        <f>M621+M626+M630+M635+M640+M644+M648+M652+M656+M661</f>
        <v>2462.9</v>
      </c>
      <c r="N618" s="317">
        <f t="shared" si="107"/>
        <v>12119.4</v>
      </c>
      <c r="O618" s="317">
        <f>O621+O626+O630+O635+O640+O644+O652+O648+O656+O661</f>
        <v>12219.400000000001</v>
      </c>
    </row>
    <row r="619" spans="1:15" ht="31.5">
      <c r="A619" s="24" t="s">
        <v>843</v>
      </c>
      <c r="B619" s="24"/>
      <c r="C619" s="316" t="s">
        <v>70</v>
      </c>
      <c r="D619" s="316" t="s">
        <v>92</v>
      </c>
      <c r="E619" s="316" t="s">
        <v>964</v>
      </c>
      <c r="F619" s="316"/>
      <c r="G619" s="318"/>
      <c r="H619" s="318"/>
      <c r="I619" s="318">
        <f>I621</f>
        <v>115</v>
      </c>
      <c r="J619" s="318">
        <f>J621</f>
        <v>0</v>
      </c>
      <c r="K619" s="385">
        <f>J619/I619</f>
        <v>0</v>
      </c>
      <c r="L619" s="318">
        <f>L621</f>
        <v>0</v>
      </c>
      <c r="M619" s="318">
        <f>M621</f>
        <v>215</v>
      </c>
      <c r="N619" s="318">
        <f t="shared" si="107"/>
        <v>215</v>
      </c>
      <c r="O619" s="318"/>
    </row>
    <row r="620" spans="1:15" ht="71.25" hidden="1" customHeight="1">
      <c r="A620" s="306" t="s">
        <v>844</v>
      </c>
      <c r="B620" s="24"/>
      <c r="C620" s="316" t="s">
        <v>70</v>
      </c>
      <c r="D620" s="316" t="s">
        <v>92</v>
      </c>
      <c r="E620" s="316" t="s">
        <v>964</v>
      </c>
      <c r="F620" s="316"/>
      <c r="G620" s="318"/>
      <c r="H620" s="318"/>
      <c r="I620" s="318"/>
      <c r="J620" s="318"/>
      <c r="K620" s="385"/>
      <c r="L620" s="318"/>
      <c r="M620" s="318"/>
      <c r="N620" s="318"/>
      <c r="O620" s="318"/>
    </row>
    <row r="621" spans="1:15">
      <c r="A621" s="286" t="s">
        <v>616</v>
      </c>
      <c r="B621" s="286"/>
      <c r="C621" s="316" t="s">
        <v>70</v>
      </c>
      <c r="D621" s="316" t="s">
        <v>92</v>
      </c>
      <c r="E621" s="316" t="s">
        <v>964</v>
      </c>
      <c r="F621" s="316" t="s">
        <v>617</v>
      </c>
      <c r="G621" s="318"/>
      <c r="H621" s="318"/>
      <c r="I621" s="318">
        <v>115</v>
      </c>
      <c r="J621" s="318">
        <v>0</v>
      </c>
      <c r="K621" s="385">
        <f>J621/I621</f>
        <v>0</v>
      </c>
      <c r="L621" s="318">
        <f>L622</f>
        <v>0</v>
      </c>
      <c r="M621" s="318">
        <f>M622</f>
        <v>215</v>
      </c>
      <c r="N621" s="318">
        <f>L621+M621</f>
        <v>215</v>
      </c>
      <c r="O621" s="318">
        <f>O622</f>
        <v>325</v>
      </c>
    </row>
    <row r="622" spans="1:15" ht="31.5" hidden="1">
      <c r="A622" s="286" t="s">
        <v>710</v>
      </c>
      <c r="B622" s="286"/>
      <c r="C622" s="316" t="s">
        <v>70</v>
      </c>
      <c r="D622" s="316" t="s">
        <v>92</v>
      </c>
      <c r="E622" s="316" t="s">
        <v>847</v>
      </c>
      <c r="F622" s="316" t="s">
        <v>698</v>
      </c>
      <c r="G622" s="318"/>
      <c r="H622" s="318"/>
      <c r="I622" s="318">
        <f>I623</f>
        <v>0</v>
      </c>
      <c r="J622" s="318">
        <f>J623</f>
        <v>105</v>
      </c>
      <c r="K622" s="385">
        <f t="shared" ref="K622:K623" si="112">I622+J622</f>
        <v>105</v>
      </c>
      <c r="L622" s="318">
        <f>L623</f>
        <v>0</v>
      </c>
      <c r="M622" s="318">
        <f>M623</f>
        <v>215</v>
      </c>
      <c r="N622" s="318">
        <f>L622+M622</f>
        <v>215</v>
      </c>
      <c r="O622" s="318">
        <f>O623</f>
        <v>325</v>
      </c>
    </row>
    <row r="623" spans="1:15" ht="31.5" hidden="1">
      <c r="A623" s="286" t="s">
        <v>711</v>
      </c>
      <c r="B623" s="286"/>
      <c r="C623" s="316" t="s">
        <v>70</v>
      </c>
      <c r="D623" s="316" t="s">
        <v>92</v>
      </c>
      <c r="E623" s="316" t="s">
        <v>847</v>
      </c>
      <c r="F623" s="316" t="s">
        <v>699</v>
      </c>
      <c r="G623" s="318"/>
      <c r="H623" s="318"/>
      <c r="I623" s="318">
        <v>0</v>
      </c>
      <c r="J623" s="318">
        <v>105</v>
      </c>
      <c r="K623" s="385">
        <f t="shared" si="112"/>
        <v>105</v>
      </c>
      <c r="L623" s="318">
        <v>0</v>
      </c>
      <c r="M623" s="318">
        <v>215</v>
      </c>
      <c r="N623" s="318">
        <f>L623+M623</f>
        <v>215</v>
      </c>
      <c r="O623" s="318">
        <v>325</v>
      </c>
    </row>
    <row r="624" spans="1:15" ht="47.25">
      <c r="A624" s="286" t="s">
        <v>1014</v>
      </c>
      <c r="B624" s="286"/>
      <c r="C624" s="316" t="s">
        <v>70</v>
      </c>
      <c r="D624" s="316" t="s">
        <v>92</v>
      </c>
      <c r="E624" s="316" t="s">
        <v>991</v>
      </c>
      <c r="F624" s="316"/>
      <c r="G624" s="318"/>
      <c r="H624" s="318"/>
      <c r="I624" s="318">
        <f>I626+I630+I635</f>
        <v>8215.5</v>
      </c>
      <c r="J624" s="318">
        <f>J626+J630+J635</f>
        <v>3813.4</v>
      </c>
      <c r="K624" s="385">
        <f>J624/I624</f>
        <v>0.46417138336072061</v>
      </c>
      <c r="L624" s="318">
        <f>L626+L630+L635+L638</f>
        <v>9656.5</v>
      </c>
      <c r="M624" s="318">
        <f>M626+M630+M635+M638</f>
        <v>2192.9</v>
      </c>
      <c r="N624" s="318">
        <f>L624+M624</f>
        <v>11849.4</v>
      </c>
      <c r="O624" s="318">
        <f>O626+O630+O635+O638</f>
        <v>11849.400000000001</v>
      </c>
    </row>
    <row r="625" spans="1:15" hidden="1">
      <c r="A625" s="321" t="s">
        <v>667</v>
      </c>
      <c r="B625" s="286"/>
      <c r="C625" s="316" t="s">
        <v>70</v>
      </c>
      <c r="D625" s="316" t="s">
        <v>92</v>
      </c>
      <c r="E625" s="316" t="s">
        <v>888</v>
      </c>
      <c r="F625" s="316"/>
      <c r="G625" s="318"/>
      <c r="H625" s="318"/>
      <c r="I625" s="318"/>
      <c r="J625" s="318"/>
      <c r="K625" s="385"/>
      <c r="L625" s="318"/>
      <c r="M625" s="318"/>
      <c r="N625" s="318"/>
      <c r="O625" s="318"/>
    </row>
    <row r="626" spans="1:15" ht="52.5" customHeight="1">
      <c r="A626" s="286" t="s">
        <v>634</v>
      </c>
      <c r="B626" s="286"/>
      <c r="C626" s="316" t="s">
        <v>70</v>
      </c>
      <c r="D626" s="316" t="s">
        <v>92</v>
      </c>
      <c r="E626" s="316" t="s">
        <v>991</v>
      </c>
      <c r="F626" s="316" t="s">
        <v>615</v>
      </c>
      <c r="G626" s="318"/>
      <c r="H626" s="318"/>
      <c r="I626" s="318">
        <v>7710.7</v>
      </c>
      <c r="J626" s="318">
        <v>3622.5</v>
      </c>
      <c r="K626" s="385">
        <f>J626/I626</f>
        <v>0.46980170412543609</v>
      </c>
      <c r="L626" s="318">
        <f>L627</f>
        <v>7663</v>
      </c>
      <c r="M626" s="318">
        <f>M627</f>
        <v>1200</v>
      </c>
      <c r="N626" s="318">
        <f>L626+M626</f>
        <v>8863</v>
      </c>
      <c r="O626" s="318">
        <f>O627</f>
        <v>8863</v>
      </c>
    </row>
    <row r="627" spans="1:15" hidden="1">
      <c r="A627" s="286" t="s">
        <v>726</v>
      </c>
      <c r="B627" s="286"/>
      <c r="C627" s="316" t="s">
        <v>70</v>
      </c>
      <c r="D627" s="316" t="s">
        <v>92</v>
      </c>
      <c r="E627" s="316" t="s">
        <v>888</v>
      </c>
      <c r="F627" s="316" t="s">
        <v>723</v>
      </c>
      <c r="G627" s="318"/>
      <c r="H627" s="318"/>
      <c r="I627" s="318">
        <f>I628+I629</f>
        <v>7663</v>
      </c>
      <c r="J627" s="318">
        <f>J628+J629</f>
        <v>1302</v>
      </c>
      <c r="K627" s="385">
        <f t="shared" ref="K627:K637" si="113">I627+J627</f>
        <v>8965</v>
      </c>
      <c r="L627" s="318">
        <f>L628+L629</f>
        <v>7663</v>
      </c>
      <c r="M627" s="318">
        <f>M628+M629</f>
        <v>1200</v>
      </c>
      <c r="N627" s="318">
        <f>L627+M627</f>
        <v>8863</v>
      </c>
      <c r="O627" s="318">
        <f>O628+O629</f>
        <v>8863</v>
      </c>
    </row>
    <row r="628" spans="1:15" ht="31.5" hidden="1">
      <c r="A628" s="286" t="s">
        <v>717</v>
      </c>
      <c r="B628" s="286"/>
      <c r="C628" s="316" t="s">
        <v>70</v>
      </c>
      <c r="D628" s="316" t="s">
        <v>92</v>
      </c>
      <c r="E628" s="316" t="s">
        <v>888</v>
      </c>
      <c r="F628" s="316" t="s">
        <v>705</v>
      </c>
      <c r="G628" s="318"/>
      <c r="H628" s="318"/>
      <c r="I628" s="318">
        <v>7661</v>
      </c>
      <c r="J628" s="318">
        <v>1302</v>
      </c>
      <c r="K628" s="385">
        <f t="shared" si="113"/>
        <v>8963</v>
      </c>
      <c r="L628" s="318">
        <v>7661</v>
      </c>
      <c r="M628" s="318">
        <v>1200</v>
      </c>
      <c r="N628" s="318">
        <f t="shared" ref="N628:N633" si="114">L628+M628</f>
        <v>8861</v>
      </c>
      <c r="O628" s="318">
        <f>8661+200</f>
        <v>8861</v>
      </c>
    </row>
    <row r="629" spans="1:15" ht="31.5" hidden="1">
      <c r="A629" s="286" t="s">
        <v>718</v>
      </c>
      <c r="B629" s="286"/>
      <c r="C629" s="316" t="s">
        <v>70</v>
      </c>
      <c r="D629" s="316" t="s">
        <v>92</v>
      </c>
      <c r="E629" s="316" t="s">
        <v>888</v>
      </c>
      <c r="F629" s="316" t="s">
        <v>706</v>
      </c>
      <c r="G629" s="318"/>
      <c r="H629" s="318"/>
      <c r="I629" s="318">
        <v>2</v>
      </c>
      <c r="J629" s="318">
        <v>0</v>
      </c>
      <c r="K629" s="385">
        <f t="shared" si="113"/>
        <v>2</v>
      </c>
      <c r="L629" s="318">
        <v>2</v>
      </c>
      <c r="M629" s="318">
        <v>0</v>
      </c>
      <c r="N629" s="318">
        <f t="shared" si="114"/>
        <v>2</v>
      </c>
      <c r="O629" s="318">
        <v>2</v>
      </c>
    </row>
    <row r="630" spans="1:15">
      <c r="A630" s="286" t="s">
        <v>616</v>
      </c>
      <c r="B630" s="286"/>
      <c r="C630" s="316" t="s">
        <v>70</v>
      </c>
      <c r="D630" s="316" t="s">
        <v>92</v>
      </c>
      <c r="E630" s="316" t="s">
        <v>991</v>
      </c>
      <c r="F630" s="316" t="s">
        <v>617</v>
      </c>
      <c r="G630" s="318"/>
      <c r="H630" s="318"/>
      <c r="I630" s="318">
        <v>496.6</v>
      </c>
      <c r="J630" s="318">
        <v>189.1</v>
      </c>
      <c r="K630" s="385">
        <f>J630/I630</f>
        <v>0.38078936770036242</v>
      </c>
      <c r="L630" s="318">
        <f>L631</f>
        <v>219.6</v>
      </c>
      <c r="M630" s="318">
        <f>M631</f>
        <v>0</v>
      </c>
      <c r="N630" s="318">
        <f t="shared" si="114"/>
        <v>219.6</v>
      </c>
      <c r="O630" s="318">
        <f>O631</f>
        <v>219.6</v>
      </c>
    </row>
    <row r="631" spans="1:15" ht="31.5" hidden="1">
      <c r="A631" s="286" t="s">
        <v>710</v>
      </c>
      <c r="B631" s="286"/>
      <c r="C631" s="316" t="s">
        <v>70</v>
      </c>
      <c r="D631" s="316" t="s">
        <v>92</v>
      </c>
      <c r="E631" s="316" t="s">
        <v>888</v>
      </c>
      <c r="F631" s="316" t="s">
        <v>698</v>
      </c>
      <c r="G631" s="318"/>
      <c r="H631" s="318"/>
      <c r="I631" s="318">
        <f>I633+I632</f>
        <v>219.6</v>
      </c>
      <c r="J631" s="318">
        <f>J633+J632</f>
        <v>178.4</v>
      </c>
      <c r="K631" s="385">
        <f t="shared" si="113"/>
        <v>398</v>
      </c>
      <c r="L631" s="318">
        <f>L633</f>
        <v>219.6</v>
      </c>
      <c r="M631" s="318">
        <f>M632+M633</f>
        <v>0</v>
      </c>
      <c r="N631" s="318">
        <f t="shared" si="114"/>
        <v>219.6</v>
      </c>
      <c r="O631" s="318">
        <f>O633</f>
        <v>219.6</v>
      </c>
    </row>
    <row r="632" spans="1:15" ht="21" hidden="1" customHeight="1">
      <c r="A632" s="286" t="s">
        <v>757</v>
      </c>
      <c r="B632" s="286"/>
      <c r="C632" s="316" t="s">
        <v>70</v>
      </c>
      <c r="D632" s="316" t="s">
        <v>92</v>
      </c>
      <c r="E632" s="316" t="s">
        <v>888</v>
      </c>
      <c r="F632" s="316" t="s">
        <v>758</v>
      </c>
      <c r="G632" s="318"/>
      <c r="H632" s="318"/>
      <c r="I632" s="318">
        <v>0</v>
      </c>
      <c r="J632" s="318">
        <v>60</v>
      </c>
      <c r="K632" s="385">
        <f t="shared" si="113"/>
        <v>60</v>
      </c>
      <c r="L632" s="318">
        <v>0</v>
      </c>
      <c r="M632" s="318">
        <v>0</v>
      </c>
      <c r="N632" s="318">
        <f t="shared" si="114"/>
        <v>0</v>
      </c>
      <c r="O632" s="318">
        <v>0</v>
      </c>
    </row>
    <row r="633" spans="1:15" ht="32.25" hidden="1" customHeight="1">
      <c r="A633" s="286" t="s">
        <v>711</v>
      </c>
      <c r="B633" s="286"/>
      <c r="C633" s="316" t="s">
        <v>70</v>
      </c>
      <c r="D633" s="316" t="s">
        <v>92</v>
      </c>
      <c r="E633" s="316" t="s">
        <v>888</v>
      </c>
      <c r="F633" s="316" t="s">
        <v>699</v>
      </c>
      <c r="G633" s="318"/>
      <c r="H633" s="318"/>
      <c r="I633" s="318">
        <v>219.6</v>
      </c>
      <c r="J633" s="318">
        <v>118.4</v>
      </c>
      <c r="K633" s="385">
        <f t="shared" si="113"/>
        <v>338</v>
      </c>
      <c r="L633" s="318">
        <v>219.6</v>
      </c>
      <c r="M633" s="318">
        <v>0</v>
      </c>
      <c r="N633" s="318">
        <f t="shared" si="114"/>
        <v>219.6</v>
      </c>
      <c r="O633" s="318">
        <v>219.6</v>
      </c>
    </row>
    <row r="634" spans="1:15" ht="36" hidden="1" customHeight="1">
      <c r="A634" s="286" t="s">
        <v>677</v>
      </c>
      <c r="B634" s="286"/>
      <c r="C634" s="316" t="s">
        <v>70</v>
      </c>
      <c r="D634" s="316" t="s">
        <v>92</v>
      </c>
      <c r="E634" s="316" t="s">
        <v>889</v>
      </c>
      <c r="F634" s="316"/>
      <c r="G634" s="318"/>
      <c r="H634" s="318"/>
      <c r="I634" s="318"/>
      <c r="J634" s="318"/>
      <c r="K634" s="385"/>
      <c r="L634" s="318"/>
      <c r="M634" s="318"/>
      <c r="N634" s="318"/>
      <c r="O634" s="318"/>
    </row>
    <row r="635" spans="1:15" ht="18.75" customHeight="1">
      <c r="A635" s="286" t="s">
        <v>618</v>
      </c>
      <c r="B635" s="286"/>
      <c r="C635" s="316" t="s">
        <v>70</v>
      </c>
      <c r="D635" s="316" t="s">
        <v>92</v>
      </c>
      <c r="E635" s="316" t="s">
        <v>991</v>
      </c>
      <c r="F635" s="316" t="s">
        <v>619</v>
      </c>
      <c r="G635" s="318"/>
      <c r="H635" s="318"/>
      <c r="I635" s="318">
        <v>8.1999999999999993</v>
      </c>
      <c r="J635" s="318">
        <v>1.8</v>
      </c>
      <c r="K635" s="385">
        <f>J635/I635</f>
        <v>0.21951219512195125</v>
      </c>
      <c r="L635" s="318">
        <f>L636</f>
        <v>2</v>
      </c>
      <c r="M635" s="318">
        <f>M636</f>
        <v>0</v>
      </c>
      <c r="N635" s="318">
        <f>L635+M635</f>
        <v>2</v>
      </c>
      <c r="O635" s="318">
        <f>O636</f>
        <v>2</v>
      </c>
    </row>
    <row r="636" spans="1:15" hidden="1">
      <c r="A636" s="286" t="s">
        <v>724</v>
      </c>
      <c r="B636" s="286"/>
      <c r="C636" s="316" t="s">
        <v>70</v>
      </c>
      <c r="D636" s="316" t="s">
        <v>92</v>
      </c>
      <c r="E636" s="316" t="s">
        <v>889</v>
      </c>
      <c r="F636" s="316" t="s">
        <v>725</v>
      </c>
      <c r="G636" s="318"/>
      <c r="H636" s="318"/>
      <c r="I636" s="318">
        <f>I637</f>
        <v>2</v>
      </c>
      <c r="J636" s="318">
        <f>J637</f>
        <v>-1</v>
      </c>
      <c r="K636" s="385">
        <f t="shared" si="113"/>
        <v>1</v>
      </c>
      <c r="L636" s="318">
        <f>L637</f>
        <v>2</v>
      </c>
      <c r="M636" s="318">
        <f>M637</f>
        <v>0</v>
      </c>
      <c r="N636" s="318">
        <f t="shared" ref="N636:N637" si="115">L636+M636</f>
        <v>2</v>
      </c>
      <c r="O636" s="318">
        <f>O637</f>
        <v>2</v>
      </c>
    </row>
    <row r="637" spans="1:15" hidden="1">
      <c r="A637" s="3" t="s">
        <v>663</v>
      </c>
      <c r="B637" s="286"/>
      <c r="C637" s="316" t="s">
        <v>70</v>
      </c>
      <c r="D637" s="316" t="s">
        <v>92</v>
      </c>
      <c r="E637" s="316" t="s">
        <v>889</v>
      </c>
      <c r="F637" s="316" t="s">
        <v>620</v>
      </c>
      <c r="G637" s="318"/>
      <c r="H637" s="318"/>
      <c r="I637" s="318">
        <v>2</v>
      </c>
      <c r="J637" s="318">
        <v>-1</v>
      </c>
      <c r="K637" s="385">
        <f t="shared" si="113"/>
        <v>1</v>
      </c>
      <c r="L637" s="318">
        <v>2</v>
      </c>
      <c r="M637" s="318">
        <v>0</v>
      </c>
      <c r="N637" s="318">
        <f t="shared" si="115"/>
        <v>2</v>
      </c>
      <c r="O637" s="318">
        <v>2</v>
      </c>
    </row>
    <row r="638" spans="1:15" ht="47.25">
      <c r="A638" s="3" t="s">
        <v>1021</v>
      </c>
      <c r="B638" s="286"/>
      <c r="C638" s="316" t="s">
        <v>70</v>
      </c>
      <c r="D638" s="316" t="s">
        <v>92</v>
      </c>
      <c r="E638" s="316" t="s">
        <v>992</v>
      </c>
      <c r="F638" s="316"/>
      <c r="G638" s="318"/>
      <c r="H638" s="318"/>
      <c r="I638" s="318">
        <f>I640+I644+I648+I652</f>
        <v>4049.6</v>
      </c>
      <c r="J638" s="318">
        <f>J640+J644+J648+J652</f>
        <v>2465.1999999999998</v>
      </c>
      <c r="K638" s="385">
        <f>J638/I638</f>
        <v>0.60875148162781512</v>
      </c>
      <c r="L638" s="318">
        <f>L640+L644+L648+L652</f>
        <v>1771.9</v>
      </c>
      <c r="M638" s="318">
        <f>M640+M644+M648+M652</f>
        <v>992.90000000000009</v>
      </c>
      <c r="N638" s="318">
        <f>L638+M638</f>
        <v>2764.8</v>
      </c>
      <c r="O638" s="318">
        <f>O640+O644+O648+O652</f>
        <v>2764.8</v>
      </c>
    </row>
    <row r="639" spans="1:15" hidden="1">
      <c r="A639" s="321" t="s">
        <v>667</v>
      </c>
      <c r="B639" s="286"/>
      <c r="C639" s="316" t="s">
        <v>70</v>
      </c>
      <c r="D639" s="316" t="s">
        <v>92</v>
      </c>
      <c r="E639" s="316" t="s">
        <v>992</v>
      </c>
      <c r="F639" s="316"/>
      <c r="G639" s="318"/>
      <c r="H639" s="318"/>
      <c r="I639" s="318"/>
      <c r="J639" s="318"/>
      <c r="K639" s="385"/>
      <c r="L639" s="318"/>
      <c r="M639" s="318"/>
      <c r="N639" s="318"/>
      <c r="O639" s="318"/>
    </row>
    <row r="640" spans="1:15" ht="47.25" hidden="1">
      <c r="A640" s="286" t="s">
        <v>634</v>
      </c>
      <c r="B640" s="286"/>
      <c r="C640" s="316" t="s">
        <v>70</v>
      </c>
      <c r="D640" s="316" t="s">
        <v>92</v>
      </c>
      <c r="E640" s="316" t="s">
        <v>992</v>
      </c>
      <c r="F640" s="316" t="s">
        <v>615</v>
      </c>
      <c r="G640" s="318"/>
      <c r="H640" s="318"/>
      <c r="I640" s="318">
        <v>0</v>
      </c>
      <c r="J640" s="318">
        <v>0</v>
      </c>
      <c r="K640" s="385">
        <f>I640+J640</f>
        <v>0</v>
      </c>
      <c r="L640" s="318">
        <f>L641</f>
        <v>1587</v>
      </c>
      <c r="M640" s="318">
        <f>M641</f>
        <v>-1587</v>
      </c>
      <c r="N640" s="318">
        <f t="shared" ref="N640:N650" si="116">L640+M640</f>
        <v>0</v>
      </c>
      <c r="O640" s="318">
        <f>O641</f>
        <v>0</v>
      </c>
    </row>
    <row r="641" spans="1:15" hidden="1">
      <c r="A641" s="286" t="s">
        <v>726</v>
      </c>
      <c r="B641" s="286"/>
      <c r="C641" s="316" t="s">
        <v>70</v>
      </c>
      <c r="D641" s="316" t="s">
        <v>92</v>
      </c>
      <c r="E641" s="316" t="s">
        <v>993</v>
      </c>
      <c r="F641" s="316" t="s">
        <v>723</v>
      </c>
      <c r="G641" s="318"/>
      <c r="H641" s="318"/>
      <c r="I641" s="318">
        <f>I642+I643</f>
        <v>1587</v>
      </c>
      <c r="J641" s="318">
        <f>J642+J643</f>
        <v>-1587</v>
      </c>
      <c r="K641" s="385">
        <f t="shared" ref="K641:K647" si="117">I641+J641</f>
        <v>0</v>
      </c>
      <c r="L641" s="318">
        <f>L642+L643</f>
        <v>1587</v>
      </c>
      <c r="M641" s="318">
        <f>M642</f>
        <v>-1587</v>
      </c>
      <c r="N641" s="318">
        <f t="shared" si="116"/>
        <v>0</v>
      </c>
      <c r="O641" s="318">
        <f>O642+O643</f>
        <v>0</v>
      </c>
    </row>
    <row r="642" spans="1:15" ht="31.5" hidden="1">
      <c r="A642" s="286" t="s">
        <v>717</v>
      </c>
      <c r="B642" s="286"/>
      <c r="C642" s="316" t="s">
        <v>70</v>
      </c>
      <c r="D642" s="316" t="s">
        <v>92</v>
      </c>
      <c r="E642" s="316" t="s">
        <v>890</v>
      </c>
      <c r="F642" s="316" t="s">
        <v>705</v>
      </c>
      <c r="G642" s="318"/>
      <c r="H642" s="318"/>
      <c r="I642" s="318">
        <v>1587</v>
      </c>
      <c r="J642" s="318">
        <v>-1587</v>
      </c>
      <c r="K642" s="385">
        <f t="shared" si="117"/>
        <v>0</v>
      </c>
      <c r="L642" s="318">
        <v>1587</v>
      </c>
      <c r="M642" s="318">
        <v>-1587</v>
      </c>
      <c r="N642" s="318">
        <f t="shared" si="116"/>
        <v>0</v>
      </c>
      <c r="O642" s="318">
        <v>0</v>
      </c>
    </row>
    <row r="643" spans="1:15" ht="31.5" hidden="1">
      <c r="A643" s="286" t="s">
        <v>718</v>
      </c>
      <c r="B643" s="286"/>
      <c r="C643" s="316" t="s">
        <v>70</v>
      </c>
      <c r="D643" s="316" t="s">
        <v>92</v>
      </c>
      <c r="E643" s="316" t="s">
        <v>890</v>
      </c>
      <c r="F643" s="316" t="s">
        <v>706</v>
      </c>
      <c r="G643" s="318"/>
      <c r="H643" s="318"/>
      <c r="I643" s="318">
        <v>0</v>
      </c>
      <c r="J643" s="318">
        <v>0</v>
      </c>
      <c r="K643" s="385">
        <f t="shared" si="117"/>
        <v>0</v>
      </c>
      <c r="L643" s="318">
        <v>0</v>
      </c>
      <c r="M643" s="318">
        <v>0</v>
      </c>
      <c r="N643" s="318">
        <f t="shared" si="116"/>
        <v>0</v>
      </c>
      <c r="O643" s="318">
        <v>0</v>
      </c>
    </row>
    <row r="644" spans="1:15" hidden="1">
      <c r="A644" s="286" t="s">
        <v>616</v>
      </c>
      <c r="B644" s="286"/>
      <c r="C644" s="316" t="s">
        <v>70</v>
      </c>
      <c r="D644" s="316" t="s">
        <v>92</v>
      </c>
      <c r="E644" s="316" t="s">
        <v>992</v>
      </c>
      <c r="F644" s="316" t="s">
        <v>617</v>
      </c>
      <c r="G644" s="318"/>
      <c r="H644" s="318"/>
      <c r="I644" s="318">
        <v>0</v>
      </c>
      <c r="J644" s="318">
        <v>0</v>
      </c>
      <c r="K644" s="385">
        <f t="shared" si="117"/>
        <v>0</v>
      </c>
      <c r="L644" s="318">
        <f>L645</f>
        <v>180.4</v>
      </c>
      <c r="M644" s="318">
        <f>M645</f>
        <v>-180.4</v>
      </c>
      <c r="N644" s="318">
        <f t="shared" si="116"/>
        <v>0</v>
      </c>
      <c r="O644" s="318">
        <f>O645</f>
        <v>0</v>
      </c>
    </row>
    <row r="645" spans="1:15" ht="31.5" hidden="1">
      <c r="A645" s="286" t="s">
        <v>710</v>
      </c>
      <c r="B645" s="286"/>
      <c r="C645" s="316" t="s">
        <v>70</v>
      </c>
      <c r="D645" s="316" t="s">
        <v>92</v>
      </c>
      <c r="E645" s="316" t="s">
        <v>890</v>
      </c>
      <c r="F645" s="316" t="s">
        <v>698</v>
      </c>
      <c r="G645" s="318"/>
      <c r="H645" s="318"/>
      <c r="I645" s="318">
        <f>I647+I646</f>
        <v>180.4</v>
      </c>
      <c r="J645" s="318">
        <f>J647+J646</f>
        <v>-180.4</v>
      </c>
      <c r="K645" s="385">
        <f t="shared" si="117"/>
        <v>0</v>
      </c>
      <c r="L645" s="318">
        <f>L647</f>
        <v>180.4</v>
      </c>
      <c r="M645" s="318">
        <f>M646+M647</f>
        <v>-180.4</v>
      </c>
      <c r="N645" s="318">
        <f t="shared" si="116"/>
        <v>0</v>
      </c>
      <c r="O645" s="318">
        <f>O647</f>
        <v>0</v>
      </c>
    </row>
    <row r="646" spans="1:15" ht="31.5" hidden="1">
      <c r="A646" s="286" t="s">
        <v>757</v>
      </c>
      <c r="B646" s="286"/>
      <c r="C646" s="316" t="s">
        <v>70</v>
      </c>
      <c r="D646" s="316" t="s">
        <v>92</v>
      </c>
      <c r="E646" s="316" t="s">
        <v>890</v>
      </c>
      <c r="F646" s="316" t="s">
        <v>758</v>
      </c>
      <c r="G646" s="318"/>
      <c r="H646" s="318"/>
      <c r="I646" s="318">
        <v>0</v>
      </c>
      <c r="J646" s="318">
        <v>0</v>
      </c>
      <c r="K646" s="385">
        <f t="shared" si="117"/>
        <v>0</v>
      </c>
      <c r="L646" s="318">
        <v>0</v>
      </c>
      <c r="M646" s="318">
        <v>0</v>
      </c>
      <c r="N646" s="318">
        <f t="shared" si="116"/>
        <v>0</v>
      </c>
      <c r="O646" s="318">
        <v>0</v>
      </c>
    </row>
    <row r="647" spans="1:15" ht="31.5" hidden="1">
      <c r="A647" s="286" t="s">
        <v>711</v>
      </c>
      <c r="B647" s="286"/>
      <c r="C647" s="316" t="s">
        <v>70</v>
      </c>
      <c r="D647" s="316" t="s">
        <v>92</v>
      </c>
      <c r="E647" s="316" t="s">
        <v>890</v>
      </c>
      <c r="F647" s="316" t="s">
        <v>699</v>
      </c>
      <c r="G647" s="318"/>
      <c r="H647" s="318"/>
      <c r="I647" s="313">
        <v>180.4</v>
      </c>
      <c r="J647" s="318">
        <v>-180.4</v>
      </c>
      <c r="K647" s="385">
        <f t="shared" si="117"/>
        <v>0</v>
      </c>
      <c r="L647" s="318">
        <v>180.4</v>
      </c>
      <c r="M647" s="318">
        <v>-180.4</v>
      </c>
      <c r="N647" s="318">
        <f t="shared" si="116"/>
        <v>0</v>
      </c>
      <c r="O647" s="318">
        <v>0</v>
      </c>
    </row>
    <row r="648" spans="1:15" ht="31.5">
      <c r="A648" s="286" t="s">
        <v>751</v>
      </c>
      <c r="B648" s="286"/>
      <c r="C648" s="316" t="s">
        <v>70</v>
      </c>
      <c r="D648" s="316" t="s">
        <v>92</v>
      </c>
      <c r="E648" s="316" t="s">
        <v>992</v>
      </c>
      <c r="F648" s="316" t="s">
        <v>630</v>
      </c>
      <c r="G648" s="318"/>
      <c r="H648" s="318"/>
      <c r="I648" s="60">
        <v>4049.6</v>
      </c>
      <c r="J648" s="318">
        <v>2465.1999999999998</v>
      </c>
      <c r="K648" s="385">
        <f>J648/I648</f>
        <v>0.60875148162781512</v>
      </c>
      <c r="L648" s="318">
        <f>L649</f>
        <v>0</v>
      </c>
      <c r="M648" s="318">
        <v>2764.8</v>
      </c>
      <c r="N648" s="318">
        <f t="shared" si="116"/>
        <v>2764.8</v>
      </c>
      <c r="O648" s="318">
        <v>2764.8</v>
      </c>
    </row>
    <row r="649" spans="1:15" hidden="1">
      <c r="A649" s="321" t="s">
        <v>724</v>
      </c>
      <c r="B649" s="286"/>
      <c r="C649" s="316" t="s">
        <v>70</v>
      </c>
      <c r="D649" s="316" t="s">
        <v>92</v>
      </c>
      <c r="E649" s="316" t="s">
        <v>890</v>
      </c>
      <c r="F649" s="316" t="s">
        <v>725</v>
      </c>
      <c r="G649" s="318"/>
      <c r="H649" s="318"/>
      <c r="I649" s="60">
        <f>I650</f>
        <v>0</v>
      </c>
      <c r="J649" s="318">
        <f>J650</f>
        <v>0</v>
      </c>
      <c r="K649" s="385">
        <f>I649+J649</f>
        <v>0</v>
      </c>
      <c r="L649" s="318">
        <f>L650</f>
        <v>0</v>
      </c>
      <c r="M649" s="318">
        <f>M650</f>
        <v>0</v>
      </c>
      <c r="N649" s="318">
        <f t="shared" si="116"/>
        <v>0</v>
      </c>
      <c r="O649" s="318">
        <f>O650</f>
        <v>0</v>
      </c>
    </row>
    <row r="650" spans="1:15" hidden="1">
      <c r="A650" s="321" t="s">
        <v>753</v>
      </c>
      <c r="B650" s="286"/>
      <c r="C650" s="316" t="s">
        <v>70</v>
      </c>
      <c r="D650" s="316" t="s">
        <v>92</v>
      </c>
      <c r="E650" s="316" t="s">
        <v>890</v>
      </c>
      <c r="F650" s="316" t="s">
        <v>752</v>
      </c>
      <c r="G650" s="318"/>
      <c r="H650" s="318"/>
      <c r="I650" s="60">
        <v>0</v>
      </c>
      <c r="J650" s="318">
        <v>0</v>
      </c>
      <c r="K650" s="385">
        <f>I650+J650</f>
        <v>0</v>
      </c>
      <c r="L650" s="318">
        <v>0</v>
      </c>
      <c r="M650" s="318">
        <v>0</v>
      </c>
      <c r="N650" s="318">
        <f t="shared" si="116"/>
        <v>0</v>
      </c>
      <c r="O650" s="318">
        <v>0</v>
      </c>
    </row>
    <row r="651" spans="1:15" ht="31.5" hidden="1">
      <c r="A651" s="286" t="s">
        <v>677</v>
      </c>
      <c r="B651" s="286"/>
      <c r="C651" s="316" t="s">
        <v>70</v>
      </c>
      <c r="D651" s="316" t="s">
        <v>92</v>
      </c>
      <c r="E651" s="316" t="s">
        <v>891</v>
      </c>
      <c r="F651" s="316"/>
      <c r="G651" s="318"/>
      <c r="H651" s="318"/>
      <c r="I651" s="318"/>
      <c r="J651" s="318"/>
      <c r="K651" s="385"/>
      <c r="L651" s="318"/>
      <c r="M651" s="318"/>
      <c r="N651" s="318"/>
      <c r="O651" s="318"/>
    </row>
    <row r="652" spans="1:15" hidden="1">
      <c r="A652" s="286" t="s">
        <v>618</v>
      </c>
      <c r="B652" s="286"/>
      <c r="C652" s="316" t="s">
        <v>70</v>
      </c>
      <c r="D652" s="316" t="s">
        <v>92</v>
      </c>
      <c r="E652" s="316" t="s">
        <v>992</v>
      </c>
      <c r="F652" s="316" t="s">
        <v>619</v>
      </c>
      <c r="G652" s="318"/>
      <c r="H652" s="318"/>
      <c r="I652" s="318">
        <v>0</v>
      </c>
      <c r="J652" s="318">
        <v>0</v>
      </c>
      <c r="K652" s="385">
        <f>I652+J652</f>
        <v>0</v>
      </c>
      <c r="L652" s="318">
        <f>L653</f>
        <v>4.5</v>
      </c>
      <c r="M652" s="318">
        <f>M653</f>
        <v>-4.5</v>
      </c>
      <c r="N652" s="318">
        <f>L652+M652</f>
        <v>0</v>
      </c>
      <c r="O652" s="318">
        <f>O653</f>
        <v>0</v>
      </c>
    </row>
    <row r="653" spans="1:15" hidden="1">
      <c r="A653" s="286" t="s">
        <v>724</v>
      </c>
      <c r="B653" s="286"/>
      <c r="C653" s="316" t="s">
        <v>70</v>
      </c>
      <c r="D653" s="316" t="s">
        <v>92</v>
      </c>
      <c r="E653" s="316" t="s">
        <v>891</v>
      </c>
      <c r="F653" s="316" t="s">
        <v>725</v>
      </c>
      <c r="G653" s="318"/>
      <c r="H653" s="318"/>
      <c r="I653" s="318">
        <f>I654</f>
        <v>4.5</v>
      </c>
      <c r="J653" s="318">
        <f>J654</f>
        <v>-4.5</v>
      </c>
      <c r="K653" s="385">
        <f t="shared" ref="K653:K654" si="118">I653+J653</f>
        <v>0</v>
      </c>
      <c r="L653" s="318">
        <f>L654</f>
        <v>4.5</v>
      </c>
      <c r="M653" s="318">
        <f>M654</f>
        <v>-4.5</v>
      </c>
      <c r="N653" s="318">
        <f>L653+M653</f>
        <v>0</v>
      </c>
      <c r="O653" s="318">
        <f>O654</f>
        <v>0</v>
      </c>
    </row>
    <row r="654" spans="1:15" hidden="1">
      <c r="A654" s="3" t="s">
        <v>663</v>
      </c>
      <c r="B654" s="286"/>
      <c r="C654" s="316" t="s">
        <v>70</v>
      </c>
      <c r="D654" s="316" t="s">
        <v>92</v>
      </c>
      <c r="E654" s="316" t="s">
        <v>891</v>
      </c>
      <c r="F654" s="316" t="s">
        <v>620</v>
      </c>
      <c r="G654" s="318"/>
      <c r="H654" s="318"/>
      <c r="I654" s="318">
        <v>4.5</v>
      </c>
      <c r="J654" s="318">
        <v>-4.5</v>
      </c>
      <c r="K654" s="385">
        <f t="shared" si="118"/>
        <v>0</v>
      </c>
      <c r="L654" s="318">
        <v>4.5</v>
      </c>
      <c r="M654" s="318">
        <v>-4.5</v>
      </c>
      <c r="N654" s="318">
        <f>L654+M654</f>
        <v>0</v>
      </c>
      <c r="O654" s="318">
        <v>0</v>
      </c>
    </row>
    <row r="655" spans="1:15" hidden="1">
      <c r="A655" s="3" t="s">
        <v>893</v>
      </c>
      <c r="B655" s="286"/>
      <c r="C655" s="316" t="s">
        <v>70</v>
      </c>
      <c r="D655" s="316" t="s">
        <v>92</v>
      </c>
      <c r="E655" s="316" t="s">
        <v>892</v>
      </c>
      <c r="F655" s="316"/>
      <c r="G655" s="318"/>
      <c r="H655" s="318"/>
      <c r="I655" s="318"/>
      <c r="J655" s="318"/>
      <c r="K655" s="385"/>
      <c r="L655" s="318"/>
      <c r="M655" s="318"/>
      <c r="N655" s="318"/>
      <c r="O655" s="318"/>
    </row>
    <row r="656" spans="1:15" ht="31.5" hidden="1">
      <c r="A656" s="286" t="s">
        <v>751</v>
      </c>
      <c r="B656" s="286"/>
      <c r="C656" s="316" t="s">
        <v>70</v>
      </c>
      <c r="D656" s="316" t="s">
        <v>92</v>
      </c>
      <c r="E656" s="316" t="s">
        <v>992</v>
      </c>
      <c r="F656" s="316" t="s">
        <v>630</v>
      </c>
      <c r="G656" s="318"/>
      <c r="H656" s="318"/>
      <c r="I656" s="318">
        <f>I657</f>
        <v>0</v>
      </c>
      <c r="J656" s="318">
        <v>0</v>
      </c>
      <c r="K656" s="385">
        <f>I656+J656</f>
        <v>0</v>
      </c>
      <c r="L656" s="318">
        <f>L657</f>
        <v>0</v>
      </c>
      <c r="M656" s="318">
        <v>0</v>
      </c>
      <c r="N656" s="318">
        <f>L656+M656</f>
        <v>0</v>
      </c>
      <c r="O656" s="318">
        <v>0</v>
      </c>
    </row>
    <row r="657" spans="1:15" hidden="1">
      <c r="A657" s="286" t="s">
        <v>727</v>
      </c>
      <c r="B657" s="286"/>
      <c r="C657" s="316" t="s">
        <v>70</v>
      </c>
      <c r="D657" s="316" t="s">
        <v>92</v>
      </c>
      <c r="E657" s="316" t="s">
        <v>892</v>
      </c>
      <c r="F657" s="316" t="s">
        <v>728</v>
      </c>
      <c r="G657" s="318"/>
      <c r="H657" s="318"/>
      <c r="I657" s="318">
        <f>I658</f>
        <v>0</v>
      </c>
      <c r="J657" s="318">
        <f>J658</f>
        <v>2764.8</v>
      </c>
      <c r="K657" s="385">
        <f>I657+J657</f>
        <v>2764.8</v>
      </c>
      <c r="L657" s="318">
        <f>L658</f>
        <v>0</v>
      </c>
      <c r="M657" s="318">
        <f>M658</f>
        <v>2764.8</v>
      </c>
      <c r="N657" s="318">
        <f>L657+M657</f>
        <v>2764.8</v>
      </c>
      <c r="O657" s="318">
        <f>O658</f>
        <v>2764.8</v>
      </c>
    </row>
    <row r="658" spans="1:15" ht="47.25" hidden="1">
      <c r="A658" s="3" t="s">
        <v>656</v>
      </c>
      <c r="B658" s="286"/>
      <c r="C658" s="316" t="s">
        <v>70</v>
      </c>
      <c r="D658" s="316" t="s">
        <v>92</v>
      </c>
      <c r="E658" s="316" t="s">
        <v>892</v>
      </c>
      <c r="F658" s="316" t="s">
        <v>655</v>
      </c>
      <c r="G658" s="318"/>
      <c r="H658" s="318"/>
      <c r="I658" s="318">
        <v>0</v>
      </c>
      <c r="J658" s="318">
        <v>2764.8</v>
      </c>
      <c r="K658" s="385">
        <f>I658+J658</f>
        <v>2764.8</v>
      </c>
      <c r="L658" s="318">
        <v>0</v>
      </c>
      <c r="M658" s="318">
        <v>2764.8</v>
      </c>
      <c r="N658" s="318">
        <f>L658+M658</f>
        <v>2764.8</v>
      </c>
      <c r="O658" s="318">
        <v>2764.8</v>
      </c>
    </row>
    <row r="659" spans="1:15" ht="47.25">
      <c r="A659" s="3" t="s">
        <v>855</v>
      </c>
      <c r="B659" s="286"/>
      <c r="C659" s="316" t="s">
        <v>70</v>
      </c>
      <c r="D659" s="316" t="s">
        <v>92</v>
      </c>
      <c r="E659" s="44" t="s">
        <v>971</v>
      </c>
      <c r="F659" s="316"/>
      <c r="G659" s="318"/>
      <c r="H659" s="318"/>
      <c r="I659" s="318">
        <f>I661</f>
        <v>38.5</v>
      </c>
      <c r="J659" s="318">
        <f>J661</f>
        <v>0</v>
      </c>
      <c r="K659" s="385">
        <f>J659/I659</f>
        <v>0</v>
      </c>
      <c r="L659" s="318">
        <f>L661</f>
        <v>0</v>
      </c>
      <c r="M659" s="318">
        <f>M661</f>
        <v>55</v>
      </c>
      <c r="N659" s="318">
        <f>L659+M659</f>
        <v>55</v>
      </c>
      <c r="O659" s="318">
        <f>O661</f>
        <v>45</v>
      </c>
    </row>
    <row r="660" spans="1:15" hidden="1">
      <c r="A660" s="3" t="s">
        <v>857</v>
      </c>
      <c r="B660" s="286"/>
      <c r="C660" s="316" t="s">
        <v>70</v>
      </c>
      <c r="D660" s="316" t="s">
        <v>92</v>
      </c>
      <c r="E660" s="44" t="s">
        <v>856</v>
      </c>
      <c r="F660" s="316"/>
      <c r="G660" s="318"/>
      <c r="H660" s="318"/>
      <c r="I660" s="318"/>
      <c r="J660" s="318"/>
      <c r="K660" s="385"/>
      <c r="L660" s="318"/>
      <c r="M660" s="318"/>
      <c r="N660" s="318"/>
      <c r="O660" s="318"/>
    </row>
    <row r="661" spans="1:15">
      <c r="A661" s="286" t="s">
        <v>616</v>
      </c>
      <c r="B661" s="286"/>
      <c r="C661" s="316" t="s">
        <v>70</v>
      </c>
      <c r="D661" s="316" t="s">
        <v>92</v>
      </c>
      <c r="E661" s="44" t="s">
        <v>971</v>
      </c>
      <c r="F661" s="316" t="s">
        <v>617</v>
      </c>
      <c r="G661" s="318"/>
      <c r="H661" s="318"/>
      <c r="I661" s="318">
        <v>38.5</v>
      </c>
      <c r="J661" s="318">
        <v>0</v>
      </c>
      <c r="K661" s="385">
        <f>J661/I661</f>
        <v>0</v>
      </c>
      <c r="L661" s="318">
        <f>L662</f>
        <v>0</v>
      </c>
      <c r="M661" s="318">
        <f>M662</f>
        <v>55</v>
      </c>
      <c r="N661" s="318">
        <f t="shared" ref="N661:N666" si="119">L661+M661</f>
        <v>55</v>
      </c>
      <c r="O661" s="318">
        <f>O662</f>
        <v>45</v>
      </c>
    </row>
    <row r="662" spans="1:15" ht="31.5" hidden="1">
      <c r="A662" s="286" t="s">
        <v>710</v>
      </c>
      <c r="B662" s="286"/>
      <c r="C662" s="316" t="s">
        <v>70</v>
      </c>
      <c r="D662" s="316" t="s">
        <v>92</v>
      </c>
      <c r="E662" s="44" t="s">
        <v>856</v>
      </c>
      <c r="F662" s="316" t="s">
        <v>698</v>
      </c>
      <c r="G662" s="318"/>
      <c r="H662" s="318"/>
      <c r="I662" s="318">
        <f>I663</f>
        <v>0</v>
      </c>
      <c r="J662" s="318">
        <f>J663</f>
        <v>38.5</v>
      </c>
      <c r="K662" s="318">
        <f t="shared" ref="K662:K663" si="120">I662+J662</f>
        <v>38.5</v>
      </c>
      <c r="L662" s="318">
        <f>L663</f>
        <v>0</v>
      </c>
      <c r="M662" s="318">
        <f>M663</f>
        <v>55</v>
      </c>
      <c r="N662" s="318">
        <f t="shared" si="119"/>
        <v>55</v>
      </c>
      <c r="O662" s="318">
        <f>O663</f>
        <v>45</v>
      </c>
    </row>
    <row r="663" spans="1:15" ht="31.5" hidden="1">
      <c r="A663" s="286" t="s">
        <v>711</v>
      </c>
      <c r="B663" s="286"/>
      <c r="C663" s="316" t="s">
        <v>70</v>
      </c>
      <c r="D663" s="316" t="s">
        <v>92</v>
      </c>
      <c r="E663" s="44" t="s">
        <v>856</v>
      </c>
      <c r="F663" s="316" t="s">
        <v>699</v>
      </c>
      <c r="G663" s="318"/>
      <c r="H663" s="318"/>
      <c r="I663" s="318">
        <v>0</v>
      </c>
      <c r="J663" s="318">
        <v>38.5</v>
      </c>
      <c r="K663" s="318">
        <f t="shared" si="120"/>
        <v>38.5</v>
      </c>
      <c r="L663" s="318">
        <v>0</v>
      </c>
      <c r="M663" s="318">
        <v>55</v>
      </c>
      <c r="N663" s="318">
        <f t="shared" si="119"/>
        <v>55</v>
      </c>
      <c r="O663" s="318">
        <v>45</v>
      </c>
    </row>
    <row r="664" spans="1:15" s="320" customFormat="1" ht="18.75">
      <c r="A664" s="335" t="s">
        <v>254</v>
      </c>
      <c r="B664" s="335"/>
      <c r="C664" s="336" t="s">
        <v>60</v>
      </c>
      <c r="D664" s="336" t="s">
        <v>213</v>
      </c>
      <c r="E664" s="336"/>
      <c r="F664" s="336"/>
      <c r="G664" s="65" t="e">
        <f>G665</f>
        <v>#REF!</v>
      </c>
      <c r="H664" s="65" t="e">
        <f>H665</f>
        <v>#REF!</v>
      </c>
      <c r="I664" s="65">
        <f>I665</f>
        <v>2736.5</v>
      </c>
      <c r="J664" s="65">
        <f>J665</f>
        <v>1391.4</v>
      </c>
      <c r="K664" s="395">
        <f>J664/I664</f>
        <v>0.50845971131006762</v>
      </c>
      <c r="L664" s="65">
        <f>L665</f>
        <v>1592.6000000000001</v>
      </c>
      <c r="M664" s="65">
        <f>M665</f>
        <v>324.60000000000002</v>
      </c>
      <c r="N664" s="65">
        <f t="shared" si="119"/>
        <v>1917.2000000000003</v>
      </c>
      <c r="O664" s="65">
        <f>O665</f>
        <v>1963.2</v>
      </c>
    </row>
    <row r="665" spans="1:15" s="320" customFormat="1">
      <c r="A665" s="21" t="s">
        <v>99</v>
      </c>
      <c r="B665" s="21"/>
      <c r="C665" s="15" t="s">
        <v>60</v>
      </c>
      <c r="D665" s="15" t="s">
        <v>6</v>
      </c>
      <c r="E665" s="15"/>
      <c r="F665" s="15"/>
      <c r="G665" s="317" t="e">
        <f>#REF!+#REF!+#REF!+#REF!+#REF!+#REF!+#REF!</f>
        <v>#REF!</v>
      </c>
      <c r="H665" s="317" t="e">
        <f>#REF!+#REF!+#REF!+#REF!+#REF!+#REF!+#REF!</f>
        <v>#REF!</v>
      </c>
      <c r="I665" s="317">
        <f>I666+I672+I691</f>
        <v>2736.5</v>
      </c>
      <c r="J665" s="317">
        <f>J668+J674+J678+J683+J687+J693+J698+J671</f>
        <v>1391.4</v>
      </c>
      <c r="K665" s="383">
        <f>J665/I665</f>
        <v>0.50845971131006762</v>
      </c>
      <c r="L665" s="317">
        <f>L668+L674+L678+L683+L698</f>
        <v>1592.6000000000001</v>
      </c>
      <c r="M665" s="317">
        <f>M668+M674+M678+M683+M687+M693+M698</f>
        <v>324.60000000000002</v>
      </c>
      <c r="N665" s="317">
        <f t="shared" si="119"/>
        <v>1917.2000000000003</v>
      </c>
      <c r="O665" s="317">
        <f>O668+O674+O678+O683+O698+O687+O693</f>
        <v>1963.2</v>
      </c>
    </row>
    <row r="666" spans="1:15" s="320" customFormat="1" ht="31.5">
      <c r="A666" s="286" t="s">
        <v>894</v>
      </c>
      <c r="B666" s="286"/>
      <c r="C666" s="316" t="s">
        <v>60</v>
      </c>
      <c r="D666" s="316" t="s">
        <v>6</v>
      </c>
      <c r="E666" s="316" t="s">
        <v>994</v>
      </c>
      <c r="F666" s="316"/>
      <c r="G666" s="318"/>
      <c r="H666" s="318"/>
      <c r="I666" s="318">
        <f>I668+I671</f>
        <v>273.5</v>
      </c>
      <c r="J666" s="318">
        <f>J668+J671</f>
        <v>52.2</v>
      </c>
      <c r="K666" s="385">
        <f>J666/I666</f>
        <v>0.19085923217550274</v>
      </c>
      <c r="L666" s="318">
        <f>L668</f>
        <v>0</v>
      </c>
      <c r="M666" s="318">
        <f>M668</f>
        <v>337.5</v>
      </c>
      <c r="N666" s="318">
        <f t="shared" si="119"/>
        <v>337.5</v>
      </c>
      <c r="O666" s="318">
        <f>O668</f>
        <v>383.5</v>
      </c>
    </row>
    <row r="667" spans="1:15" s="320" customFormat="1" ht="37.5" hidden="1" customHeight="1">
      <c r="A667" s="338" t="s">
        <v>895</v>
      </c>
      <c r="B667" s="24"/>
      <c r="C667" s="316" t="s">
        <v>60</v>
      </c>
      <c r="D667" s="316" t="s">
        <v>6</v>
      </c>
      <c r="E667" s="316" t="s">
        <v>896</v>
      </c>
      <c r="F667" s="316"/>
      <c r="G667" s="318"/>
      <c r="H667" s="318"/>
      <c r="I667" s="318"/>
      <c r="J667" s="318"/>
      <c r="K667" s="385"/>
      <c r="L667" s="318"/>
      <c r="M667" s="318"/>
      <c r="N667" s="318"/>
      <c r="O667" s="318"/>
    </row>
    <row r="668" spans="1:15" s="320" customFormat="1">
      <c r="A668" s="286" t="s">
        <v>616</v>
      </c>
      <c r="B668" s="286"/>
      <c r="C668" s="316" t="s">
        <v>60</v>
      </c>
      <c r="D668" s="316" t="s">
        <v>6</v>
      </c>
      <c r="E668" s="316" t="s">
        <v>994</v>
      </c>
      <c r="F668" s="316" t="s">
        <v>617</v>
      </c>
      <c r="G668" s="318"/>
      <c r="H668" s="318"/>
      <c r="I668" s="318">
        <v>253.5</v>
      </c>
      <c r="J668" s="318">
        <v>52.2</v>
      </c>
      <c r="K668" s="385">
        <f>J668/I668</f>
        <v>0.20591715976331362</v>
      </c>
      <c r="L668" s="318">
        <f>L669</f>
        <v>0</v>
      </c>
      <c r="M668" s="318">
        <f>M669</f>
        <v>337.5</v>
      </c>
      <c r="N668" s="318">
        <f>L668+M668</f>
        <v>337.5</v>
      </c>
      <c r="O668" s="318">
        <f>O669</f>
        <v>383.5</v>
      </c>
    </row>
    <row r="669" spans="1:15" s="320" customFormat="1" ht="31.5" hidden="1">
      <c r="A669" s="286" t="s">
        <v>710</v>
      </c>
      <c r="B669" s="286"/>
      <c r="C669" s="316" t="s">
        <v>60</v>
      </c>
      <c r="D669" s="316" t="s">
        <v>6</v>
      </c>
      <c r="E669" s="316" t="s">
        <v>896</v>
      </c>
      <c r="F669" s="316" t="s">
        <v>698</v>
      </c>
      <c r="G669" s="318"/>
      <c r="H669" s="318"/>
      <c r="I669" s="318">
        <f>I670</f>
        <v>0</v>
      </c>
      <c r="J669" s="318">
        <f>J670</f>
        <v>273.5</v>
      </c>
      <c r="K669" s="385">
        <f>I669+J669</f>
        <v>273.5</v>
      </c>
      <c r="L669" s="318">
        <f>L670</f>
        <v>0</v>
      </c>
      <c r="M669" s="318">
        <f>M670</f>
        <v>337.5</v>
      </c>
      <c r="N669" s="318">
        <f>L669+M669</f>
        <v>337.5</v>
      </c>
      <c r="O669" s="318">
        <f>O670</f>
        <v>383.5</v>
      </c>
    </row>
    <row r="670" spans="1:15" s="320" customFormat="1" ht="31.5" hidden="1">
      <c r="A670" s="286" t="s">
        <v>711</v>
      </c>
      <c r="B670" s="286"/>
      <c r="C670" s="316" t="s">
        <v>60</v>
      </c>
      <c r="D670" s="316" t="s">
        <v>6</v>
      </c>
      <c r="E670" s="316" t="s">
        <v>896</v>
      </c>
      <c r="F670" s="316" t="s">
        <v>699</v>
      </c>
      <c r="G670" s="318"/>
      <c r="H670" s="318"/>
      <c r="I670" s="318">
        <v>0</v>
      </c>
      <c r="J670" s="318">
        <v>273.5</v>
      </c>
      <c r="K670" s="385">
        <f>I670+J670</f>
        <v>273.5</v>
      </c>
      <c r="L670" s="318">
        <v>0</v>
      </c>
      <c r="M670" s="318">
        <v>337.5</v>
      </c>
      <c r="N670" s="318">
        <f>L670+M670</f>
        <v>337.5</v>
      </c>
      <c r="O670" s="318">
        <v>383.5</v>
      </c>
    </row>
    <row r="671" spans="1:15" s="320" customFormat="1" ht="31.5">
      <c r="A671" s="286" t="s">
        <v>751</v>
      </c>
      <c r="B671" s="286"/>
      <c r="C671" s="316" t="s">
        <v>60</v>
      </c>
      <c r="D671" s="316" t="s">
        <v>6</v>
      </c>
      <c r="E671" s="316" t="s">
        <v>994</v>
      </c>
      <c r="F671" s="316" t="s">
        <v>630</v>
      </c>
      <c r="G671" s="318"/>
      <c r="H671" s="318"/>
      <c r="I671" s="318">
        <v>20</v>
      </c>
      <c r="J671" s="318">
        <v>0</v>
      </c>
      <c r="K671" s="385">
        <f>J671/I671</f>
        <v>0</v>
      </c>
      <c r="L671" s="318"/>
      <c r="M671" s="318"/>
      <c r="N671" s="318"/>
      <c r="O671" s="318"/>
    </row>
    <row r="672" spans="1:15" s="320" customFormat="1" ht="47.25">
      <c r="A672" s="286" t="s">
        <v>1015</v>
      </c>
      <c r="B672" s="286"/>
      <c r="C672" s="316" t="s">
        <v>60</v>
      </c>
      <c r="D672" s="316" t="s">
        <v>6</v>
      </c>
      <c r="E672" s="316" t="s">
        <v>995</v>
      </c>
      <c r="F672" s="316"/>
      <c r="G672" s="318"/>
      <c r="H672" s="318"/>
      <c r="I672" s="318">
        <f>I674+I678+I683+I686</f>
        <v>2413</v>
      </c>
      <c r="J672" s="318">
        <f>J674+J678+J683+J687</f>
        <v>1339.2</v>
      </c>
      <c r="K672" s="385">
        <f>J672/I672</f>
        <v>0.55499378367177787</v>
      </c>
      <c r="L672" s="318">
        <f>L674+L678+L683+L686</f>
        <v>1579.7</v>
      </c>
      <c r="M672" s="318">
        <f>M674+M678+M683+M686</f>
        <v>0</v>
      </c>
      <c r="N672" s="318">
        <f>L672+M672</f>
        <v>1579.7</v>
      </c>
      <c r="O672" s="318">
        <f>O674+O678+O683+O686</f>
        <v>1579.7</v>
      </c>
    </row>
    <row r="673" spans="1:15" s="320" customFormat="1" ht="31.5" hidden="1">
      <c r="A673" s="286" t="s">
        <v>668</v>
      </c>
      <c r="B673" s="286"/>
      <c r="C673" s="316" t="s">
        <v>60</v>
      </c>
      <c r="D673" s="316" t="s">
        <v>6</v>
      </c>
      <c r="E673" s="316" t="s">
        <v>897</v>
      </c>
      <c r="F673" s="316"/>
      <c r="G673" s="318"/>
      <c r="H673" s="318"/>
      <c r="I673" s="318"/>
      <c r="J673" s="318"/>
      <c r="K673" s="385"/>
      <c r="L673" s="318"/>
      <c r="M673" s="318"/>
      <c r="N673" s="318"/>
      <c r="O673" s="318"/>
    </row>
    <row r="674" spans="1:15" s="320" customFormat="1" ht="47.25" hidden="1">
      <c r="A674" s="286" t="s">
        <v>634</v>
      </c>
      <c r="B674" s="286"/>
      <c r="C674" s="316" t="s">
        <v>60</v>
      </c>
      <c r="D674" s="316" t="s">
        <v>6</v>
      </c>
      <c r="E674" s="316" t="s">
        <v>935</v>
      </c>
      <c r="F674" s="316" t="s">
        <v>615</v>
      </c>
      <c r="G674" s="318"/>
      <c r="H674" s="318"/>
      <c r="I674" s="318">
        <v>0</v>
      </c>
      <c r="J674" s="318">
        <v>0</v>
      </c>
      <c r="K674" s="385">
        <f>I674+J674</f>
        <v>0</v>
      </c>
      <c r="L674" s="318">
        <f>L676+L677</f>
        <v>1436.5</v>
      </c>
      <c r="M674" s="318">
        <f>M675</f>
        <v>-1436.5</v>
      </c>
      <c r="N674" s="318">
        <f t="shared" ref="N674:N681" si="121">L674+M674</f>
        <v>0</v>
      </c>
      <c r="O674" s="318">
        <f>O676+O677</f>
        <v>0</v>
      </c>
    </row>
    <row r="675" spans="1:15" s="320" customFormat="1" hidden="1">
      <c r="A675" s="286" t="s">
        <v>726</v>
      </c>
      <c r="B675" s="286"/>
      <c r="C675" s="316" t="s">
        <v>60</v>
      </c>
      <c r="D675" s="316" t="s">
        <v>6</v>
      </c>
      <c r="E675" s="316" t="s">
        <v>897</v>
      </c>
      <c r="F675" s="316" t="s">
        <v>723</v>
      </c>
      <c r="G675" s="318"/>
      <c r="H675" s="318"/>
      <c r="I675" s="318">
        <f>I676+I677</f>
        <v>1436.5</v>
      </c>
      <c r="J675" s="318">
        <f t="shared" ref="J675:O675" si="122">J676+J677</f>
        <v>-1436.5</v>
      </c>
      <c r="K675" s="385">
        <f>K676+K677</f>
        <v>0</v>
      </c>
      <c r="L675" s="318">
        <f t="shared" si="122"/>
        <v>1436.5</v>
      </c>
      <c r="M675" s="318">
        <f>M676+M677</f>
        <v>-1436.5</v>
      </c>
      <c r="N675" s="318">
        <f t="shared" si="121"/>
        <v>0</v>
      </c>
      <c r="O675" s="318">
        <f t="shared" si="122"/>
        <v>0</v>
      </c>
    </row>
    <row r="676" spans="1:15" s="320" customFormat="1" ht="31.5" hidden="1">
      <c r="A676" s="286" t="s">
        <v>717</v>
      </c>
      <c r="B676" s="286"/>
      <c r="C676" s="316" t="s">
        <v>60</v>
      </c>
      <c r="D676" s="316" t="s">
        <v>6</v>
      </c>
      <c r="E676" s="316" t="s">
        <v>897</v>
      </c>
      <c r="F676" s="316" t="s">
        <v>705</v>
      </c>
      <c r="G676" s="318"/>
      <c r="H676" s="318"/>
      <c r="I676" s="318">
        <v>1436</v>
      </c>
      <c r="J676" s="318">
        <v>-1436</v>
      </c>
      <c r="K676" s="385">
        <f t="shared" ref="K676:K677" si="123">I676+J676</f>
        <v>0</v>
      </c>
      <c r="L676" s="318">
        <v>1436</v>
      </c>
      <c r="M676" s="318">
        <v>-1436</v>
      </c>
      <c r="N676" s="318">
        <f t="shared" si="121"/>
        <v>0</v>
      </c>
      <c r="O676" s="318">
        <v>0</v>
      </c>
    </row>
    <row r="677" spans="1:15" s="320" customFormat="1" ht="31.5" hidden="1">
      <c r="A677" s="286" t="s">
        <v>718</v>
      </c>
      <c r="B677" s="286"/>
      <c r="C677" s="316" t="s">
        <v>60</v>
      </c>
      <c r="D677" s="316" t="s">
        <v>6</v>
      </c>
      <c r="E677" s="316" t="s">
        <v>897</v>
      </c>
      <c r="F677" s="316" t="s">
        <v>706</v>
      </c>
      <c r="G677" s="318"/>
      <c r="H677" s="318"/>
      <c r="I677" s="318">
        <v>0.5</v>
      </c>
      <c r="J677" s="318">
        <v>-0.5</v>
      </c>
      <c r="K677" s="385">
        <f t="shared" si="123"/>
        <v>0</v>
      </c>
      <c r="L677" s="318">
        <v>0.5</v>
      </c>
      <c r="M677" s="318">
        <v>-0.5</v>
      </c>
      <c r="N677" s="318">
        <f t="shared" si="121"/>
        <v>0</v>
      </c>
      <c r="O677" s="318">
        <v>0</v>
      </c>
    </row>
    <row r="678" spans="1:15" s="320" customFormat="1" hidden="1">
      <c r="A678" s="286" t="s">
        <v>616</v>
      </c>
      <c r="B678" s="286"/>
      <c r="C678" s="316" t="s">
        <v>60</v>
      </c>
      <c r="D678" s="316" t="s">
        <v>6</v>
      </c>
      <c r="E678" s="316" t="s">
        <v>935</v>
      </c>
      <c r="F678" s="316" t="s">
        <v>617</v>
      </c>
      <c r="G678" s="318"/>
      <c r="H678" s="318"/>
      <c r="I678" s="318">
        <v>0</v>
      </c>
      <c r="J678" s="318">
        <v>0</v>
      </c>
      <c r="K678" s="385">
        <f>I678+J678</f>
        <v>0</v>
      </c>
      <c r="L678" s="318">
        <f>L679</f>
        <v>141.4</v>
      </c>
      <c r="M678" s="318">
        <f>M679</f>
        <v>-141.4</v>
      </c>
      <c r="N678" s="318">
        <f t="shared" si="121"/>
        <v>0</v>
      </c>
      <c r="O678" s="318">
        <f>O679</f>
        <v>0</v>
      </c>
    </row>
    <row r="679" spans="1:15" s="320" customFormat="1" ht="31.5" hidden="1">
      <c r="A679" s="286" t="s">
        <v>710</v>
      </c>
      <c r="B679" s="286"/>
      <c r="C679" s="316" t="s">
        <v>60</v>
      </c>
      <c r="D679" s="316" t="s">
        <v>6</v>
      </c>
      <c r="E679" s="316" t="s">
        <v>897</v>
      </c>
      <c r="F679" s="316" t="s">
        <v>698</v>
      </c>
      <c r="G679" s="318"/>
      <c r="H679" s="318"/>
      <c r="I679" s="318">
        <f>I681+I680</f>
        <v>141.4</v>
      </c>
      <c r="J679" s="318">
        <f>J681+J680</f>
        <v>-141.4</v>
      </c>
      <c r="K679" s="385">
        <f t="shared" ref="K679:K681" si="124">I679+J679</f>
        <v>0</v>
      </c>
      <c r="L679" s="318">
        <f>L681</f>
        <v>141.4</v>
      </c>
      <c r="M679" s="318">
        <f>M680+M681</f>
        <v>-141.4</v>
      </c>
      <c r="N679" s="318">
        <f t="shared" si="121"/>
        <v>0</v>
      </c>
      <c r="O679" s="318">
        <f>O681</f>
        <v>0</v>
      </c>
    </row>
    <row r="680" spans="1:15" s="320" customFormat="1" ht="31.5" hidden="1">
      <c r="A680" s="286" t="s">
        <v>757</v>
      </c>
      <c r="B680" s="286"/>
      <c r="C680" s="316" t="s">
        <v>60</v>
      </c>
      <c r="D680" s="316" t="s">
        <v>6</v>
      </c>
      <c r="E680" s="316" t="s">
        <v>897</v>
      </c>
      <c r="F680" s="316" t="s">
        <v>758</v>
      </c>
      <c r="G680" s="318"/>
      <c r="H680" s="318"/>
      <c r="I680" s="318">
        <v>0</v>
      </c>
      <c r="J680" s="318">
        <v>0</v>
      </c>
      <c r="K680" s="385">
        <f t="shared" si="124"/>
        <v>0</v>
      </c>
      <c r="L680" s="318">
        <v>0</v>
      </c>
      <c r="M680" s="318">
        <v>0</v>
      </c>
      <c r="N680" s="318">
        <f t="shared" si="121"/>
        <v>0</v>
      </c>
      <c r="O680" s="318">
        <v>0</v>
      </c>
    </row>
    <row r="681" spans="1:15" s="320" customFormat="1" ht="31.5" hidden="1">
      <c r="A681" s="286" t="s">
        <v>711</v>
      </c>
      <c r="B681" s="286"/>
      <c r="C681" s="316" t="s">
        <v>60</v>
      </c>
      <c r="D681" s="316" t="s">
        <v>6</v>
      </c>
      <c r="E681" s="316" t="s">
        <v>897</v>
      </c>
      <c r="F681" s="316" t="s">
        <v>699</v>
      </c>
      <c r="G681" s="318"/>
      <c r="H681" s="318"/>
      <c r="I681" s="318">
        <v>141.4</v>
      </c>
      <c r="J681" s="318">
        <v>-141.4</v>
      </c>
      <c r="K681" s="385">
        <f t="shared" si="124"/>
        <v>0</v>
      </c>
      <c r="L681" s="318">
        <v>141.4</v>
      </c>
      <c r="M681" s="318">
        <v>-141.4</v>
      </c>
      <c r="N681" s="318">
        <f t="shared" si="121"/>
        <v>0</v>
      </c>
      <c r="O681" s="318">
        <v>0</v>
      </c>
    </row>
    <row r="682" spans="1:15" s="320" customFormat="1" ht="31.5" hidden="1">
      <c r="A682" s="286" t="s">
        <v>677</v>
      </c>
      <c r="B682" s="286"/>
      <c r="C682" s="316" t="s">
        <v>60</v>
      </c>
      <c r="D682" s="316" t="s">
        <v>6</v>
      </c>
      <c r="E682" s="316" t="s">
        <v>898</v>
      </c>
      <c r="F682" s="316"/>
      <c r="G682" s="318"/>
      <c r="H682" s="318"/>
      <c r="I682" s="318"/>
      <c r="J682" s="318"/>
      <c r="K682" s="385"/>
      <c r="L682" s="318"/>
      <c r="M682" s="318"/>
      <c r="N682" s="318"/>
      <c r="O682" s="318"/>
    </row>
    <row r="683" spans="1:15" s="320" customFormat="1" hidden="1">
      <c r="A683" s="286" t="s">
        <v>618</v>
      </c>
      <c r="B683" s="286"/>
      <c r="C683" s="316" t="s">
        <v>60</v>
      </c>
      <c r="D683" s="316" t="s">
        <v>6</v>
      </c>
      <c r="E683" s="316" t="s">
        <v>935</v>
      </c>
      <c r="F683" s="316" t="s">
        <v>619</v>
      </c>
      <c r="G683" s="318"/>
      <c r="H683" s="318"/>
      <c r="I683" s="318">
        <v>0</v>
      </c>
      <c r="J683" s="318">
        <v>0</v>
      </c>
      <c r="K683" s="385">
        <f>I683+J683</f>
        <v>0</v>
      </c>
      <c r="L683" s="318">
        <f>L685</f>
        <v>1.8</v>
      </c>
      <c r="M683" s="318">
        <f>M684</f>
        <v>-1.8</v>
      </c>
      <c r="N683" s="318">
        <f>L683+M683</f>
        <v>0</v>
      </c>
      <c r="O683" s="318">
        <f>O685</f>
        <v>0</v>
      </c>
    </row>
    <row r="684" spans="1:15" s="320" customFormat="1" hidden="1">
      <c r="A684" s="286" t="s">
        <v>724</v>
      </c>
      <c r="B684" s="286"/>
      <c r="C684" s="316" t="s">
        <v>60</v>
      </c>
      <c r="D684" s="316" t="s">
        <v>6</v>
      </c>
      <c r="E684" s="316" t="s">
        <v>898</v>
      </c>
      <c r="F684" s="316" t="s">
        <v>725</v>
      </c>
      <c r="G684" s="318"/>
      <c r="H684" s="318"/>
      <c r="I684" s="318">
        <f>I685</f>
        <v>1.8</v>
      </c>
      <c r="J684" s="318">
        <f>J685</f>
        <v>-1.8</v>
      </c>
      <c r="K684" s="385">
        <f>K685</f>
        <v>0</v>
      </c>
      <c r="L684" s="318">
        <f>L685</f>
        <v>1.8</v>
      </c>
      <c r="M684" s="318">
        <f>M685</f>
        <v>-1.8</v>
      </c>
      <c r="N684" s="318">
        <f>L684+M684</f>
        <v>0</v>
      </c>
      <c r="O684" s="318">
        <f>O685</f>
        <v>0</v>
      </c>
    </row>
    <row r="685" spans="1:15" s="320" customFormat="1" hidden="1">
      <c r="A685" s="3" t="s">
        <v>663</v>
      </c>
      <c r="B685" s="3"/>
      <c r="C685" s="316" t="s">
        <v>60</v>
      </c>
      <c r="D685" s="316" t="s">
        <v>6</v>
      </c>
      <c r="E685" s="316" t="s">
        <v>898</v>
      </c>
      <c r="F685" s="316" t="s">
        <v>620</v>
      </c>
      <c r="G685" s="318"/>
      <c r="H685" s="318"/>
      <c r="I685" s="318">
        <v>1.8</v>
      </c>
      <c r="J685" s="318">
        <v>-1.8</v>
      </c>
      <c r="K685" s="385">
        <f t="shared" ref="K685:K690" si="125">I685+J685</f>
        <v>0</v>
      </c>
      <c r="L685" s="318">
        <v>1.8</v>
      </c>
      <c r="M685" s="318">
        <v>-1.8</v>
      </c>
      <c r="N685" s="318">
        <f>L685+M685</f>
        <v>0</v>
      </c>
      <c r="O685" s="318">
        <v>0</v>
      </c>
    </row>
    <row r="686" spans="1:15" s="320" customFormat="1">
      <c r="A686" s="3" t="s">
        <v>926</v>
      </c>
      <c r="B686" s="3"/>
      <c r="C686" s="316" t="s">
        <v>60</v>
      </c>
      <c r="D686" s="316" t="s">
        <v>6</v>
      </c>
      <c r="E686" s="316" t="s">
        <v>996</v>
      </c>
      <c r="F686" s="316"/>
      <c r="G686" s="318"/>
      <c r="H686" s="318"/>
      <c r="I686" s="318">
        <f>I687</f>
        <v>2413</v>
      </c>
      <c r="J686" s="318">
        <f>J687</f>
        <v>1339.2</v>
      </c>
      <c r="K686" s="385">
        <f>J686/I686</f>
        <v>0.55499378367177787</v>
      </c>
      <c r="L686" s="318">
        <f>L687</f>
        <v>0</v>
      </c>
      <c r="M686" s="318">
        <f>M687</f>
        <v>1579.7</v>
      </c>
      <c r="N686" s="318">
        <f>L686+M686</f>
        <v>1579.7</v>
      </c>
      <c r="O686" s="318">
        <f>O687</f>
        <v>1579.7</v>
      </c>
    </row>
    <row r="687" spans="1:15" s="320" customFormat="1" ht="31.5">
      <c r="A687" s="286" t="s">
        <v>751</v>
      </c>
      <c r="B687" s="3"/>
      <c r="C687" s="316" t="s">
        <v>60</v>
      </c>
      <c r="D687" s="316" t="s">
        <v>6</v>
      </c>
      <c r="E687" s="316" t="s">
        <v>996</v>
      </c>
      <c r="F687" s="316" t="s">
        <v>630</v>
      </c>
      <c r="G687" s="318"/>
      <c r="H687" s="318"/>
      <c r="I687" s="318">
        <v>2413</v>
      </c>
      <c r="J687" s="318">
        <v>1339.2</v>
      </c>
      <c r="K687" s="385">
        <f>J687/I687</f>
        <v>0.55499378367177787</v>
      </c>
      <c r="L687" s="318">
        <f>L688</f>
        <v>0</v>
      </c>
      <c r="M687" s="318">
        <f>M688</f>
        <v>1579.7</v>
      </c>
      <c r="N687" s="318">
        <f>N688</f>
        <v>1579.7</v>
      </c>
      <c r="O687" s="318">
        <f>O688</f>
        <v>1579.7</v>
      </c>
    </row>
    <row r="688" spans="1:15" s="320" customFormat="1" hidden="1">
      <c r="A688" s="286" t="s">
        <v>727</v>
      </c>
      <c r="B688" s="3"/>
      <c r="C688" s="316" t="s">
        <v>60</v>
      </c>
      <c r="D688" s="316" t="s">
        <v>6</v>
      </c>
      <c r="E688" s="316" t="s">
        <v>899</v>
      </c>
      <c r="F688" s="316" t="s">
        <v>728</v>
      </c>
      <c r="G688" s="318"/>
      <c r="H688" s="318"/>
      <c r="I688" s="318">
        <f>I689+I690</f>
        <v>0</v>
      </c>
      <c r="J688" s="318">
        <f>J689+J690</f>
        <v>3414.6000000000004</v>
      </c>
      <c r="K688" s="385">
        <f t="shared" si="125"/>
        <v>3414.6000000000004</v>
      </c>
      <c r="L688" s="318">
        <f>L689+L690</f>
        <v>0</v>
      </c>
      <c r="M688" s="318">
        <f>M689+M690</f>
        <v>1579.7</v>
      </c>
      <c r="N688" s="318">
        <f>N689+N690</f>
        <v>1579.7</v>
      </c>
      <c r="O688" s="318">
        <f>O689+O690</f>
        <v>1579.7</v>
      </c>
    </row>
    <row r="689" spans="1:15" s="320" customFormat="1" ht="47.25" hidden="1">
      <c r="A689" s="3" t="s">
        <v>656</v>
      </c>
      <c r="B689" s="3"/>
      <c r="C689" s="316" t="s">
        <v>60</v>
      </c>
      <c r="D689" s="316" t="s">
        <v>6</v>
      </c>
      <c r="E689" s="316" t="s">
        <v>899</v>
      </c>
      <c r="F689" s="316" t="s">
        <v>655</v>
      </c>
      <c r="G689" s="318"/>
      <c r="H689" s="318"/>
      <c r="I689" s="318">
        <f>I690</f>
        <v>0</v>
      </c>
      <c r="J689" s="318">
        <v>2345.8000000000002</v>
      </c>
      <c r="K689" s="385">
        <f t="shared" si="125"/>
        <v>2345.8000000000002</v>
      </c>
      <c r="L689" s="318">
        <v>0</v>
      </c>
      <c r="M689" s="318">
        <v>1579.7</v>
      </c>
      <c r="N689" s="318">
        <f>L689+M689</f>
        <v>1579.7</v>
      </c>
      <c r="O689" s="318">
        <v>1579.7</v>
      </c>
    </row>
    <row r="690" spans="1:15" s="320" customFormat="1" hidden="1">
      <c r="A690" s="3" t="s">
        <v>303</v>
      </c>
      <c r="B690" s="3"/>
      <c r="C690" s="316" t="s">
        <v>60</v>
      </c>
      <c r="D690" s="316" t="s">
        <v>6</v>
      </c>
      <c r="E690" s="316" t="s">
        <v>899</v>
      </c>
      <c r="F690" s="316" t="s">
        <v>304</v>
      </c>
      <c r="G690" s="318"/>
      <c r="H690" s="318"/>
      <c r="I690" s="318">
        <v>0</v>
      </c>
      <c r="J690" s="318">
        <v>1068.8</v>
      </c>
      <c r="K690" s="385">
        <f t="shared" si="125"/>
        <v>1068.8</v>
      </c>
      <c r="L690" s="318">
        <v>0</v>
      </c>
      <c r="M690" s="318">
        <v>0</v>
      </c>
      <c r="N690" s="318">
        <f>L690+M690</f>
        <v>0</v>
      </c>
      <c r="O690" s="318">
        <v>0</v>
      </c>
    </row>
    <row r="691" spans="1:15" s="320" customFormat="1" ht="31.5">
      <c r="A691" s="3" t="s">
        <v>901</v>
      </c>
      <c r="B691" s="3"/>
      <c r="C691" s="316" t="s">
        <v>60</v>
      </c>
      <c r="D691" s="316" t="s">
        <v>6</v>
      </c>
      <c r="E691" s="316" t="s">
        <v>997</v>
      </c>
      <c r="F691" s="316"/>
      <c r="G691" s="318"/>
      <c r="H691" s="318"/>
      <c r="I691" s="318">
        <f>I693</f>
        <v>50</v>
      </c>
      <c r="J691" s="318">
        <f>J693</f>
        <v>0</v>
      </c>
      <c r="K691" s="385">
        <f>J691/I691</f>
        <v>0</v>
      </c>
      <c r="L691" s="318">
        <f>L693</f>
        <v>0</v>
      </c>
      <c r="M691" s="318">
        <f>M693</f>
        <v>0</v>
      </c>
      <c r="N691" s="318">
        <f>L691+M691</f>
        <v>0</v>
      </c>
      <c r="O691" s="318">
        <f>O693</f>
        <v>0</v>
      </c>
    </row>
    <row r="692" spans="1:15" s="320" customFormat="1" hidden="1">
      <c r="A692" s="3" t="s">
        <v>857</v>
      </c>
      <c r="B692" s="3"/>
      <c r="C692" s="316" t="s">
        <v>60</v>
      </c>
      <c r="D692" s="316" t="s">
        <v>6</v>
      </c>
      <c r="E692" s="316" t="s">
        <v>900</v>
      </c>
      <c r="F692" s="316"/>
      <c r="G692" s="318"/>
      <c r="H692" s="318"/>
      <c r="I692" s="318"/>
      <c r="J692" s="318"/>
      <c r="K692" s="385"/>
      <c r="L692" s="318"/>
      <c r="M692" s="318"/>
      <c r="N692" s="318"/>
      <c r="O692" s="318"/>
    </row>
    <row r="693" spans="1:15" s="320" customFormat="1">
      <c r="A693" s="286" t="s">
        <v>616</v>
      </c>
      <c r="B693" s="3"/>
      <c r="C693" s="316" t="s">
        <v>60</v>
      </c>
      <c r="D693" s="316" t="s">
        <v>6</v>
      </c>
      <c r="E693" s="316" t="s">
        <v>997</v>
      </c>
      <c r="F693" s="316" t="s">
        <v>617</v>
      </c>
      <c r="G693" s="318"/>
      <c r="H693" s="318"/>
      <c r="I693" s="318">
        <v>50</v>
      </c>
      <c r="J693" s="318">
        <v>0</v>
      </c>
      <c r="K693" s="385">
        <f>J693/I693</f>
        <v>0</v>
      </c>
      <c r="L693" s="318">
        <f>L694</f>
        <v>0</v>
      </c>
      <c r="M693" s="318">
        <f>M694</f>
        <v>0</v>
      </c>
      <c r="N693" s="318">
        <f>L693+M693</f>
        <v>0</v>
      </c>
      <c r="O693" s="318">
        <f>O694</f>
        <v>0</v>
      </c>
    </row>
    <row r="694" spans="1:15" s="320" customFormat="1" ht="31.5" hidden="1">
      <c r="A694" s="286" t="s">
        <v>710</v>
      </c>
      <c r="B694" s="3"/>
      <c r="C694" s="316" t="s">
        <v>60</v>
      </c>
      <c r="D694" s="316" t="s">
        <v>6</v>
      </c>
      <c r="E694" s="316" t="s">
        <v>900</v>
      </c>
      <c r="F694" s="316" t="s">
        <v>698</v>
      </c>
      <c r="G694" s="318"/>
      <c r="H694" s="318"/>
      <c r="I694" s="318">
        <f>I695</f>
        <v>0</v>
      </c>
      <c r="J694" s="318">
        <f>J695</f>
        <v>750</v>
      </c>
      <c r="K694" s="318">
        <f>I694+J694</f>
        <v>750</v>
      </c>
      <c r="L694" s="318">
        <f>L695</f>
        <v>0</v>
      </c>
      <c r="M694" s="318">
        <f>M695</f>
        <v>0</v>
      </c>
      <c r="N694" s="318">
        <f>L694+M694</f>
        <v>0</v>
      </c>
      <c r="O694" s="318">
        <f>O695</f>
        <v>0</v>
      </c>
    </row>
    <row r="695" spans="1:15" s="320" customFormat="1" ht="31.5" hidden="1">
      <c r="A695" s="286" t="s">
        <v>711</v>
      </c>
      <c r="B695" s="3"/>
      <c r="C695" s="316" t="s">
        <v>60</v>
      </c>
      <c r="D695" s="316" t="s">
        <v>6</v>
      </c>
      <c r="E695" s="316" t="s">
        <v>900</v>
      </c>
      <c r="F695" s="316" t="s">
        <v>699</v>
      </c>
      <c r="G695" s="318"/>
      <c r="H695" s="318"/>
      <c r="I695" s="318">
        <v>0</v>
      </c>
      <c r="J695" s="318">
        <v>750</v>
      </c>
      <c r="K695" s="318">
        <f>I695+J695</f>
        <v>750</v>
      </c>
      <c r="L695" s="318">
        <v>0</v>
      </c>
      <c r="M695" s="318">
        <v>0</v>
      </c>
      <c r="N695" s="318">
        <f>L695+M695</f>
        <v>0</v>
      </c>
      <c r="O695" s="318">
        <v>0</v>
      </c>
    </row>
    <row r="696" spans="1:15" s="320" customFormat="1" ht="31.5" hidden="1">
      <c r="A696" s="3" t="s">
        <v>934</v>
      </c>
      <c r="B696" s="3"/>
      <c r="C696" s="316" t="s">
        <v>60</v>
      </c>
      <c r="D696" s="316" t="s">
        <v>6</v>
      </c>
      <c r="E696" s="316" t="s">
        <v>932</v>
      </c>
      <c r="F696" s="316"/>
      <c r="G696" s="318"/>
      <c r="H696" s="318"/>
      <c r="I696" s="318">
        <f>I698</f>
        <v>0</v>
      </c>
      <c r="J696" s="318">
        <f>J698</f>
        <v>0</v>
      </c>
      <c r="K696" s="318">
        <f>I696+J696</f>
        <v>0</v>
      </c>
      <c r="L696" s="318">
        <f>L698</f>
        <v>12.9</v>
      </c>
      <c r="M696" s="318">
        <f>M698</f>
        <v>-12.9</v>
      </c>
      <c r="N696" s="318">
        <f>L696+M696</f>
        <v>0</v>
      </c>
      <c r="O696" s="318">
        <f>O698</f>
        <v>0</v>
      </c>
    </row>
    <row r="697" spans="1:15" s="320" customFormat="1" ht="47.25" hidden="1">
      <c r="A697" s="45" t="s">
        <v>743</v>
      </c>
      <c r="B697" s="3"/>
      <c r="C697" s="316" t="s">
        <v>60</v>
      </c>
      <c r="D697" s="316" t="s">
        <v>6</v>
      </c>
      <c r="E697" s="316" t="s">
        <v>902</v>
      </c>
      <c r="F697" s="316"/>
      <c r="G697" s="318"/>
      <c r="H697" s="318"/>
      <c r="I697" s="318"/>
      <c r="J697" s="318"/>
      <c r="K697" s="318"/>
      <c r="L697" s="318"/>
      <c r="M697" s="318"/>
      <c r="N697" s="318"/>
      <c r="O697" s="318"/>
    </row>
    <row r="698" spans="1:15" s="320" customFormat="1" hidden="1">
      <c r="A698" s="45" t="s">
        <v>616</v>
      </c>
      <c r="B698" s="3"/>
      <c r="C698" s="316" t="s">
        <v>60</v>
      </c>
      <c r="D698" s="316" t="s">
        <v>6</v>
      </c>
      <c r="E698" s="316" t="s">
        <v>932</v>
      </c>
      <c r="F698" s="316" t="s">
        <v>617</v>
      </c>
      <c r="G698" s="318"/>
      <c r="H698" s="318"/>
      <c r="I698" s="318">
        <v>0</v>
      </c>
      <c r="J698" s="318">
        <v>0</v>
      </c>
      <c r="K698" s="318">
        <f>I698+J698</f>
        <v>0</v>
      </c>
      <c r="L698" s="318">
        <f>L699</f>
        <v>12.9</v>
      </c>
      <c r="M698" s="318">
        <f>M699</f>
        <v>-12.9</v>
      </c>
      <c r="N698" s="318">
        <f t="shared" ref="N698:N703" si="126">L698+M698</f>
        <v>0</v>
      </c>
      <c r="O698" s="318">
        <f>O699</f>
        <v>0</v>
      </c>
    </row>
    <row r="699" spans="1:15" s="320" customFormat="1" ht="31.5" hidden="1">
      <c r="A699" s="3" t="s">
        <v>710</v>
      </c>
      <c r="B699" s="3"/>
      <c r="C699" s="316" t="s">
        <v>60</v>
      </c>
      <c r="D699" s="316" t="s">
        <v>6</v>
      </c>
      <c r="E699" s="316" t="s">
        <v>902</v>
      </c>
      <c r="F699" s="316" t="s">
        <v>698</v>
      </c>
      <c r="G699" s="318"/>
      <c r="H699" s="318"/>
      <c r="I699" s="318">
        <f>I700</f>
        <v>12.9</v>
      </c>
      <c r="J699" s="318">
        <f>J700</f>
        <v>-12.9</v>
      </c>
      <c r="K699" s="318">
        <f t="shared" ref="K699:K700" si="127">I699+J699</f>
        <v>0</v>
      </c>
      <c r="L699" s="318">
        <f>L700</f>
        <v>12.9</v>
      </c>
      <c r="M699" s="318">
        <f>M700</f>
        <v>-12.9</v>
      </c>
      <c r="N699" s="318">
        <f t="shared" si="126"/>
        <v>0</v>
      </c>
      <c r="O699" s="318">
        <f>O700</f>
        <v>0</v>
      </c>
    </row>
    <row r="700" spans="1:15" s="320" customFormat="1" ht="31.5" hidden="1">
      <c r="A700" s="3" t="s">
        <v>711</v>
      </c>
      <c r="B700" s="3"/>
      <c r="C700" s="316" t="s">
        <v>60</v>
      </c>
      <c r="D700" s="316" t="s">
        <v>6</v>
      </c>
      <c r="E700" s="316" t="s">
        <v>902</v>
      </c>
      <c r="F700" s="316" t="s">
        <v>699</v>
      </c>
      <c r="G700" s="318"/>
      <c r="H700" s="318"/>
      <c r="I700" s="318">
        <v>12.9</v>
      </c>
      <c r="J700" s="318">
        <v>-12.9</v>
      </c>
      <c r="K700" s="318">
        <f t="shared" si="127"/>
        <v>0</v>
      </c>
      <c r="L700" s="318">
        <v>12.9</v>
      </c>
      <c r="M700" s="318">
        <v>-12.9</v>
      </c>
      <c r="N700" s="318">
        <f t="shared" si="126"/>
        <v>0</v>
      </c>
      <c r="O700" s="318">
        <v>0</v>
      </c>
    </row>
    <row r="701" spans="1:15" s="320" customFormat="1" ht="18.75">
      <c r="A701" s="335" t="s">
        <v>118</v>
      </c>
      <c r="B701" s="335"/>
      <c r="C701" s="336" t="s">
        <v>119</v>
      </c>
      <c r="D701" s="336" t="s">
        <v>213</v>
      </c>
      <c r="E701" s="336"/>
      <c r="F701" s="336"/>
      <c r="G701" s="65" t="e">
        <f>G702+G708+G740</f>
        <v>#REF!</v>
      </c>
      <c r="H701" s="65" t="e">
        <f>H702+H708+H740</f>
        <v>#REF!</v>
      </c>
      <c r="I701" s="65">
        <f>I702+I708+I740+I760</f>
        <v>23684.999999999996</v>
      </c>
      <c r="J701" s="65">
        <f>J702+J708+J740+J760</f>
        <v>20451.600000000002</v>
      </c>
      <c r="K701" s="395">
        <f>J701/I701</f>
        <v>0.86348321722609267</v>
      </c>
      <c r="L701" s="65">
        <f>L702+L708+L740+L760</f>
        <v>31313</v>
      </c>
      <c r="M701" s="65">
        <f>M702+M708+M740+M760</f>
        <v>-9637.5</v>
      </c>
      <c r="N701" s="65">
        <f t="shared" si="126"/>
        <v>21675.5</v>
      </c>
      <c r="O701" s="65">
        <f>O702+O708+O740+O760</f>
        <v>21046.1</v>
      </c>
    </row>
    <row r="702" spans="1:15" s="315" customFormat="1">
      <c r="A702" s="21" t="s">
        <v>120</v>
      </c>
      <c r="B702" s="21"/>
      <c r="C702" s="15" t="s">
        <v>119</v>
      </c>
      <c r="D702" s="15" t="s">
        <v>6</v>
      </c>
      <c r="E702" s="15"/>
      <c r="F702" s="15"/>
      <c r="G702" s="317">
        <f>G705</f>
        <v>618.29999999999995</v>
      </c>
      <c r="H702" s="317">
        <f>H705</f>
        <v>0</v>
      </c>
      <c r="I702" s="317">
        <f>I705</f>
        <v>974.8</v>
      </c>
      <c r="J702" s="317">
        <f>J705</f>
        <v>506.6</v>
      </c>
      <c r="K702" s="383">
        <f>J702/I702</f>
        <v>0.51969634796881414</v>
      </c>
      <c r="L702" s="317">
        <f>L705</f>
        <v>974.8</v>
      </c>
      <c r="M702" s="317">
        <f>M705</f>
        <v>0</v>
      </c>
      <c r="N702" s="317">
        <f t="shared" si="126"/>
        <v>974.8</v>
      </c>
      <c r="O702" s="317">
        <f>O705</f>
        <v>974.8</v>
      </c>
    </row>
    <row r="703" spans="1:15" s="315" customFormat="1" ht="31.5">
      <c r="A703" s="321" t="s">
        <v>934</v>
      </c>
      <c r="B703" s="321"/>
      <c r="C703" s="314" t="s">
        <v>119</v>
      </c>
      <c r="D703" s="314" t="s">
        <v>6</v>
      </c>
      <c r="E703" s="314" t="s">
        <v>932</v>
      </c>
      <c r="F703" s="316"/>
      <c r="G703" s="60"/>
      <c r="H703" s="60"/>
      <c r="I703" s="60">
        <f>I705</f>
        <v>974.8</v>
      </c>
      <c r="J703" s="60">
        <f>J705</f>
        <v>506.6</v>
      </c>
      <c r="K703" s="384">
        <f>J703/I703</f>
        <v>0.51969634796881414</v>
      </c>
      <c r="L703" s="60">
        <f>L705</f>
        <v>974.8</v>
      </c>
      <c r="M703" s="60">
        <f>M705</f>
        <v>0</v>
      </c>
      <c r="N703" s="60">
        <f t="shared" si="126"/>
        <v>974.8</v>
      </c>
      <c r="O703" s="60">
        <f>O705</f>
        <v>974.8</v>
      </c>
    </row>
    <row r="704" spans="1:15" s="315" customFormat="1" hidden="1">
      <c r="A704" s="3" t="s">
        <v>690</v>
      </c>
      <c r="B704" s="3"/>
      <c r="C704" s="314" t="s">
        <v>119</v>
      </c>
      <c r="D704" s="314" t="s">
        <v>6</v>
      </c>
      <c r="E704" s="314" t="s">
        <v>932</v>
      </c>
      <c r="F704" s="316"/>
      <c r="G704" s="60"/>
      <c r="H704" s="60"/>
      <c r="I704" s="60"/>
      <c r="J704" s="60"/>
      <c r="K704" s="384"/>
      <c r="L704" s="60"/>
      <c r="M704" s="60"/>
      <c r="N704" s="60"/>
      <c r="O704" s="60"/>
    </row>
    <row r="705" spans="1:15" s="315" customFormat="1">
      <c r="A705" s="286" t="s">
        <v>637</v>
      </c>
      <c r="B705" s="286"/>
      <c r="C705" s="314" t="s">
        <v>119</v>
      </c>
      <c r="D705" s="314" t="s">
        <v>6</v>
      </c>
      <c r="E705" s="314" t="s">
        <v>932</v>
      </c>
      <c r="F705" s="316" t="s">
        <v>638</v>
      </c>
      <c r="G705" s="60">
        <v>618.29999999999995</v>
      </c>
      <c r="H705" s="60">
        <v>0</v>
      </c>
      <c r="I705" s="60">
        <f>I706</f>
        <v>974.8</v>
      </c>
      <c r="J705" s="60">
        <v>506.6</v>
      </c>
      <c r="K705" s="384">
        <f>J705/I705</f>
        <v>0.51969634796881414</v>
      </c>
      <c r="L705" s="60">
        <f>L706</f>
        <v>974.8</v>
      </c>
      <c r="M705" s="60">
        <f>M706</f>
        <v>0</v>
      </c>
      <c r="N705" s="60">
        <f t="shared" ref="N705:N710" si="128">L705+M705</f>
        <v>974.8</v>
      </c>
      <c r="O705" s="60">
        <f>O706</f>
        <v>974.8</v>
      </c>
    </row>
    <row r="706" spans="1:15" s="315" customFormat="1" hidden="1">
      <c r="A706" s="286" t="s">
        <v>729</v>
      </c>
      <c r="B706" s="286"/>
      <c r="C706" s="314" t="s">
        <v>119</v>
      </c>
      <c r="D706" s="314" t="s">
        <v>6</v>
      </c>
      <c r="E706" s="314" t="s">
        <v>903</v>
      </c>
      <c r="F706" s="316" t="s">
        <v>722</v>
      </c>
      <c r="G706" s="60"/>
      <c r="H706" s="60"/>
      <c r="I706" s="60">
        <f>I707</f>
        <v>974.8</v>
      </c>
      <c r="J706" s="60">
        <f>J707</f>
        <v>0</v>
      </c>
      <c r="K706" s="384">
        <f t="shared" ref="K706:K707" si="129">I706+J706</f>
        <v>974.8</v>
      </c>
      <c r="L706" s="60">
        <f>L707</f>
        <v>974.8</v>
      </c>
      <c r="M706" s="60">
        <f>M707</f>
        <v>0</v>
      </c>
      <c r="N706" s="60">
        <f t="shared" si="128"/>
        <v>974.8</v>
      </c>
      <c r="O706" s="60">
        <f>O707</f>
        <v>974.8</v>
      </c>
    </row>
    <row r="707" spans="1:15" s="315" customFormat="1" hidden="1">
      <c r="A707" s="286" t="s">
        <v>730</v>
      </c>
      <c r="B707" s="286"/>
      <c r="C707" s="314" t="s">
        <v>119</v>
      </c>
      <c r="D707" s="314" t="s">
        <v>6</v>
      </c>
      <c r="E707" s="314" t="s">
        <v>903</v>
      </c>
      <c r="F707" s="316" t="s">
        <v>721</v>
      </c>
      <c r="G707" s="60"/>
      <c r="H707" s="60"/>
      <c r="I707" s="60">
        <v>974.8</v>
      </c>
      <c r="J707" s="60">
        <v>0</v>
      </c>
      <c r="K707" s="384">
        <f t="shared" si="129"/>
        <v>974.8</v>
      </c>
      <c r="L707" s="60">
        <v>974.8</v>
      </c>
      <c r="M707" s="60">
        <v>0</v>
      </c>
      <c r="N707" s="60">
        <f t="shared" si="128"/>
        <v>974.8</v>
      </c>
      <c r="O707" s="60">
        <v>974.8</v>
      </c>
    </row>
    <row r="708" spans="1:15" s="315" customFormat="1">
      <c r="A708" s="21" t="s">
        <v>128</v>
      </c>
      <c r="B708" s="21"/>
      <c r="C708" s="15" t="s">
        <v>119</v>
      </c>
      <c r="D708" s="15" t="s">
        <v>9</v>
      </c>
      <c r="E708" s="15"/>
      <c r="F708" s="15"/>
      <c r="G708" s="317" t="e">
        <f>#REF!+#REF!+#REF!+#REF!+#REF!+#REF!</f>
        <v>#REF!</v>
      </c>
      <c r="H708" s="317" t="e">
        <f>#REF!+#REF!+#REF!+#REF!+#REF!+#REF!</f>
        <v>#REF!</v>
      </c>
      <c r="I708" s="317">
        <f>I712+I715+I719+I722+I726+I730+I735+I737</f>
        <v>10236.799999999999</v>
      </c>
      <c r="J708" s="317">
        <f>J712+J715+J719+J722+J726+J730+J735+J737</f>
        <v>11394</v>
      </c>
      <c r="K708" s="383">
        <f>J708/I708</f>
        <v>1.1130431384807753</v>
      </c>
      <c r="L708" s="317">
        <f>L712+L715+L719+L722+L726+L730</f>
        <v>9005.9</v>
      </c>
      <c r="M708" s="317">
        <f>M712+M715+M719+M722+M726+M730+M735</f>
        <v>-1209.8000000000002</v>
      </c>
      <c r="N708" s="317">
        <f t="shared" si="128"/>
        <v>7796.0999999999995</v>
      </c>
      <c r="O708" s="317">
        <f>O712+O715+O719+O722+O726+O730</f>
        <v>7166.7</v>
      </c>
    </row>
    <row r="709" spans="1:15" s="315" customFormat="1" ht="31.5">
      <c r="A709" s="322" t="s">
        <v>1046</v>
      </c>
      <c r="B709" s="322"/>
      <c r="C709" s="316" t="s">
        <v>119</v>
      </c>
      <c r="D709" s="316" t="s">
        <v>9</v>
      </c>
      <c r="E709" s="316" t="s">
        <v>995</v>
      </c>
      <c r="F709" s="316"/>
      <c r="G709" s="318"/>
      <c r="H709" s="318"/>
      <c r="I709" s="318">
        <f>I710</f>
        <v>3629</v>
      </c>
      <c r="J709" s="318">
        <f>J710</f>
        <v>2688.5</v>
      </c>
      <c r="K709" s="385">
        <f>J709/I709</f>
        <v>0.74083769633507857</v>
      </c>
      <c r="L709" s="318">
        <f>L710</f>
        <v>5832.8</v>
      </c>
      <c r="M709" s="318">
        <f>M710</f>
        <v>-2203.8000000000002</v>
      </c>
      <c r="N709" s="318">
        <f t="shared" si="128"/>
        <v>3629</v>
      </c>
      <c r="O709" s="318">
        <f>O710</f>
        <v>3629</v>
      </c>
    </row>
    <row r="710" spans="1:15" s="315" customFormat="1" ht="31.5">
      <c r="A710" s="322" t="s">
        <v>623</v>
      </c>
      <c r="B710" s="322"/>
      <c r="C710" s="316" t="s">
        <v>119</v>
      </c>
      <c r="D710" s="316" t="s">
        <v>9</v>
      </c>
      <c r="E710" s="316" t="s">
        <v>936</v>
      </c>
      <c r="F710" s="316"/>
      <c r="G710" s="318"/>
      <c r="H710" s="318"/>
      <c r="I710" s="318">
        <f>I712</f>
        <v>3629</v>
      </c>
      <c r="J710" s="318">
        <f>J712</f>
        <v>2688.5</v>
      </c>
      <c r="K710" s="385">
        <f>J710/I710</f>
        <v>0.74083769633507857</v>
      </c>
      <c r="L710" s="318">
        <f>L712</f>
        <v>5832.8</v>
      </c>
      <c r="M710" s="318">
        <f>M712</f>
        <v>-2203.8000000000002</v>
      </c>
      <c r="N710" s="318">
        <f t="shared" si="128"/>
        <v>3629</v>
      </c>
      <c r="O710" s="318">
        <f>O712</f>
        <v>3629</v>
      </c>
    </row>
    <row r="711" spans="1:15" s="315" customFormat="1" ht="94.5" hidden="1">
      <c r="A711" s="332" t="s">
        <v>744</v>
      </c>
      <c r="B711" s="322"/>
      <c r="C711" s="316" t="s">
        <v>119</v>
      </c>
      <c r="D711" s="316" t="s">
        <v>9</v>
      </c>
      <c r="E711" s="316" t="s">
        <v>908</v>
      </c>
      <c r="F711" s="316"/>
      <c r="G711" s="318"/>
      <c r="H711" s="318"/>
      <c r="I711" s="318"/>
      <c r="J711" s="318"/>
      <c r="K711" s="385"/>
      <c r="L711" s="318"/>
      <c r="M711" s="318"/>
      <c r="N711" s="318"/>
      <c r="O711" s="318"/>
    </row>
    <row r="712" spans="1:15" s="315" customFormat="1">
      <c r="A712" s="286" t="s">
        <v>637</v>
      </c>
      <c r="B712" s="286"/>
      <c r="C712" s="316" t="s">
        <v>119</v>
      </c>
      <c r="D712" s="316" t="s">
        <v>9</v>
      </c>
      <c r="E712" s="316" t="s">
        <v>936</v>
      </c>
      <c r="F712" s="316" t="s">
        <v>638</v>
      </c>
      <c r="G712" s="318"/>
      <c r="H712" s="318"/>
      <c r="I712" s="318">
        <v>3629</v>
      </c>
      <c r="J712" s="318">
        <v>2688.5</v>
      </c>
      <c r="K712" s="385">
        <f>J712/I712</f>
        <v>0.74083769633507857</v>
      </c>
      <c r="L712" s="318">
        <v>5832.8</v>
      </c>
      <c r="M712" s="318">
        <v>-2203.8000000000002</v>
      </c>
      <c r="N712" s="318">
        <f>L712+M712</f>
        <v>3629</v>
      </c>
      <c r="O712" s="318">
        <v>3629</v>
      </c>
    </row>
    <row r="713" spans="1:15" s="315" customFormat="1" hidden="1">
      <c r="A713" s="286" t="s">
        <v>755</v>
      </c>
      <c r="B713" s="286"/>
      <c r="C713" s="316" t="s">
        <v>119</v>
      </c>
      <c r="D713" s="316" t="s">
        <v>9</v>
      </c>
      <c r="E713" s="316" t="s">
        <v>908</v>
      </c>
      <c r="F713" s="316" t="s">
        <v>754</v>
      </c>
      <c r="G713" s="318"/>
      <c r="H713" s="318"/>
      <c r="I713" s="318">
        <v>3988.1</v>
      </c>
      <c r="J713" s="318">
        <v>-407.3</v>
      </c>
      <c r="K713" s="385">
        <f>I713+J713</f>
        <v>3580.7999999999997</v>
      </c>
      <c r="L713" s="318">
        <v>5724.2</v>
      </c>
      <c r="M713" s="318">
        <v>-2143.4</v>
      </c>
      <c r="N713" s="318">
        <f>L713+M713</f>
        <v>3580.7999999999997</v>
      </c>
      <c r="O713" s="318">
        <v>3580.8</v>
      </c>
    </row>
    <row r="714" spans="1:15" s="315" customFormat="1" ht="78.75" hidden="1">
      <c r="A714" s="287" t="s">
        <v>745</v>
      </c>
      <c r="B714" s="286"/>
      <c r="C714" s="316" t="s">
        <v>119</v>
      </c>
      <c r="D714" s="316" t="s">
        <v>9</v>
      </c>
      <c r="E714" s="316" t="s">
        <v>909</v>
      </c>
      <c r="F714" s="316"/>
      <c r="G714" s="318"/>
      <c r="H714" s="318"/>
      <c r="I714" s="318"/>
      <c r="J714" s="318"/>
      <c r="K714" s="385"/>
      <c r="L714" s="318"/>
      <c r="M714" s="318"/>
      <c r="N714" s="318"/>
      <c r="O714" s="318"/>
    </row>
    <row r="715" spans="1:15" s="315" customFormat="1" hidden="1">
      <c r="A715" s="286" t="s">
        <v>637</v>
      </c>
      <c r="B715" s="286"/>
      <c r="C715" s="316" t="s">
        <v>119</v>
      </c>
      <c r="D715" s="316" t="s">
        <v>9</v>
      </c>
      <c r="E715" s="316" t="s">
        <v>909</v>
      </c>
      <c r="F715" s="316" t="s">
        <v>638</v>
      </c>
      <c r="G715" s="318"/>
      <c r="H715" s="318"/>
      <c r="I715" s="318">
        <v>0</v>
      </c>
      <c r="J715" s="318">
        <v>0</v>
      </c>
      <c r="K715" s="385">
        <f t="shared" ref="K715:K731" si="130">I715+J715</f>
        <v>0</v>
      </c>
      <c r="L715" s="318">
        <v>0</v>
      </c>
      <c r="M715" s="318">
        <v>0</v>
      </c>
      <c r="N715" s="318">
        <f>L715+M715</f>
        <v>0</v>
      </c>
      <c r="O715" s="318">
        <v>0</v>
      </c>
    </row>
    <row r="716" spans="1:15" s="315" customFormat="1" hidden="1">
      <c r="A716" s="286" t="s">
        <v>755</v>
      </c>
      <c r="B716" s="286"/>
      <c r="C716" s="316" t="s">
        <v>119</v>
      </c>
      <c r="D716" s="316" t="s">
        <v>9</v>
      </c>
      <c r="E716" s="316" t="s">
        <v>909</v>
      </c>
      <c r="F716" s="316" t="s">
        <v>754</v>
      </c>
      <c r="G716" s="318"/>
      <c r="H716" s="318"/>
      <c r="I716" s="318">
        <v>108.6</v>
      </c>
      <c r="J716" s="318">
        <v>-60.4</v>
      </c>
      <c r="K716" s="385">
        <f t="shared" si="130"/>
        <v>48.199999999999996</v>
      </c>
      <c r="L716" s="318">
        <v>108.6</v>
      </c>
      <c r="M716" s="318">
        <v>-60.4</v>
      </c>
      <c r="N716" s="318">
        <f>L716+M716</f>
        <v>48.199999999999996</v>
      </c>
      <c r="O716" s="318">
        <v>48.2</v>
      </c>
    </row>
    <row r="717" spans="1:15" ht="31.5">
      <c r="A717" s="347" t="s">
        <v>1016</v>
      </c>
      <c r="B717" s="347"/>
      <c r="C717" s="44" t="s">
        <v>119</v>
      </c>
      <c r="D717" s="44" t="s">
        <v>9</v>
      </c>
      <c r="E717" s="44" t="s">
        <v>946</v>
      </c>
      <c r="F717" s="44"/>
      <c r="G717" s="72"/>
      <c r="H717" s="72"/>
      <c r="I717" s="72">
        <f>I718</f>
        <v>4656.3999999999996</v>
      </c>
      <c r="J717" s="72">
        <f>J718</f>
        <v>6977.2</v>
      </c>
      <c r="K717" s="389">
        <f>J717/I717</f>
        <v>1.4984107894510781</v>
      </c>
      <c r="L717" s="72">
        <f>L718</f>
        <v>3173.1</v>
      </c>
      <c r="M717" s="72">
        <f>M718</f>
        <v>994</v>
      </c>
      <c r="N717" s="72">
        <f>L717+M717</f>
        <v>4167.1000000000004</v>
      </c>
      <c r="O717" s="72">
        <f>O718</f>
        <v>3537.7</v>
      </c>
    </row>
    <row r="718" spans="1:15" ht="31.5">
      <c r="A718" s="347" t="s">
        <v>1017</v>
      </c>
      <c r="B718" s="347"/>
      <c r="C718" s="44" t="s">
        <v>119</v>
      </c>
      <c r="D718" s="44" t="s">
        <v>9</v>
      </c>
      <c r="E718" s="44" t="s">
        <v>998</v>
      </c>
      <c r="F718" s="44"/>
      <c r="G718" s="72"/>
      <c r="H718" s="72"/>
      <c r="I718" s="72">
        <f>I719+I722+I726</f>
        <v>4656.3999999999996</v>
      </c>
      <c r="J718" s="72">
        <f>J719+J722+J726</f>
        <v>6977.2</v>
      </c>
      <c r="K718" s="389">
        <f>J718/I718</f>
        <v>1.4984107894510781</v>
      </c>
      <c r="L718" s="72">
        <f>L719+L722+L726</f>
        <v>3173.1</v>
      </c>
      <c r="M718" s="72">
        <f>M719+M722+M726</f>
        <v>994</v>
      </c>
      <c r="N718" s="72">
        <f>L718+M718</f>
        <v>4167.1000000000004</v>
      </c>
      <c r="O718" s="72">
        <f>O719+O722+O726</f>
        <v>3537.7</v>
      </c>
    </row>
    <row r="719" spans="1:15" ht="47.25">
      <c r="A719" s="347" t="s">
        <v>634</v>
      </c>
      <c r="B719" s="347"/>
      <c r="C719" s="44" t="s">
        <v>119</v>
      </c>
      <c r="D719" s="44" t="s">
        <v>9</v>
      </c>
      <c r="E719" s="44" t="s">
        <v>998</v>
      </c>
      <c r="F719" s="44" t="s">
        <v>615</v>
      </c>
      <c r="G719" s="72"/>
      <c r="H719" s="72"/>
      <c r="I719" s="72">
        <v>525.70000000000005</v>
      </c>
      <c r="J719" s="72">
        <v>406.5</v>
      </c>
      <c r="K719" s="389">
        <f>J719/I719</f>
        <v>0.77325470800836971</v>
      </c>
      <c r="L719" s="72">
        <f>L720</f>
        <v>0</v>
      </c>
      <c r="M719" s="72">
        <f>M720</f>
        <v>0</v>
      </c>
      <c r="N719" s="72">
        <f>L719+M719</f>
        <v>0</v>
      </c>
      <c r="O719" s="72">
        <f>O720</f>
        <v>0</v>
      </c>
    </row>
    <row r="720" spans="1:15" hidden="1">
      <c r="A720" s="347" t="s">
        <v>707</v>
      </c>
      <c r="B720" s="347"/>
      <c r="C720" s="44" t="s">
        <v>119</v>
      </c>
      <c r="D720" s="44" t="s">
        <v>9</v>
      </c>
      <c r="E720" s="44" t="s">
        <v>910</v>
      </c>
      <c r="F720" s="44" t="s">
        <v>700</v>
      </c>
      <c r="G720" s="72"/>
      <c r="H720" s="72"/>
      <c r="I720" s="72">
        <f>I721</f>
        <v>0</v>
      </c>
      <c r="J720" s="72">
        <f>J721</f>
        <v>700</v>
      </c>
      <c r="K720" s="389">
        <f t="shared" si="130"/>
        <v>700</v>
      </c>
      <c r="L720" s="72">
        <f>L721</f>
        <v>0</v>
      </c>
      <c r="M720" s="72">
        <f>M721</f>
        <v>0</v>
      </c>
      <c r="N720" s="72">
        <f>L720+M719</f>
        <v>0</v>
      </c>
      <c r="O720" s="72">
        <f>O721</f>
        <v>0</v>
      </c>
    </row>
    <row r="721" spans="1:15" ht="31.5" hidden="1">
      <c r="A721" s="347" t="s">
        <v>708</v>
      </c>
      <c r="B721" s="347"/>
      <c r="C721" s="44" t="s">
        <v>119</v>
      </c>
      <c r="D721" s="44" t="s">
        <v>9</v>
      </c>
      <c r="E721" s="44" t="s">
        <v>910</v>
      </c>
      <c r="F721" s="44" t="s">
        <v>696</v>
      </c>
      <c r="G721" s="72"/>
      <c r="H721" s="72"/>
      <c r="I721" s="72">
        <v>0</v>
      </c>
      <c r="J721" s="72">
        <v>700</v>
      </c>
      <c r="K721" s="389">
        <f t="shared" si="130"/>
        <v>700</v>
      </c>
      <c r="L721" s="72">
        <v>0</v>
      </c>
      <c r="M721" s="72">
        <v>0</v>
      </c>
      <c r="N721" s="72">
        <f t="shared" ref="N721" si="131">L721+M721</f>
        <v>0</v>
      </c>
      <c r="O721" s="72">
        <v>0</v>
      </c>
    </row>
    <row r="722" spans="1:15">
      <c r="A722" s="347" t="s">
        <v>616</v>
      </c>
      <c r="B722" s="347"/>
      <c r="C722" s="44" t="s">
        <v>119</v>
      </c>
      <c r="D722" s="44" t="s">
        <v>9</v>
      </c>
      <c r="E722" s="44" t="s">
        <v>998</v>
      </c>
      <c r="F722" s="44" t="s">
        <v>617</v>
      </c>
      <c r="G722" s="72"/>
      <c r="H722" s="72"/>
      <c r="I722" s="72">
        <v>157</v>
      </c>
      <c r="J722" s="72">
        <v>124.8</v>
      </c>
      <c r="K722" s="389">
        <f>J722/I722</f>
        <v>0.79490445859872605</v>
      </c>
      <c r="L722" s="72">
        <f>L723</f>
        <v>0</v>
      </c>
      <c r="M722" s="72">
        <f>M723</f>
        <v>0</v>
      </c>
      <c r="N722" s="72">
        <f t="shared" ref="N722" si="132">L722+M721</f>
        <v>0</v>
      </c>
      <c r="O722" s="72">
        <f>O723</f>
        <v>0</v>
      </c>
    </row>
    <row r="723" spans="1:15" ht="31.5" hidden="1">
      <c r="A723" s="347" t="s">
        <v>710</v>
      </c>
      <c r="B723" s="347"/>
      <c r="C723" s="44" t="s">
        <v>119</v>
      </c>
      <c r="D723" s="44" t="s">
        <v>9</v>
      </c>
      <c r="E723" s="44" t="s">
        <v>910</v>
      </c>
      <c r="F723" s="44" t="s">
        <v>698</v>
      </c>
      <c r="G723" s="72"/>
      <c r="H723" s="72"/>
      <c r="I723" s="72">
        <f>I725+I724</f>
        <v>0</v>
      </c>
      <c r="J723" s="72">
        <f>J724+J725</f>
        <v>150</v>
      </c>
      <c r="K723" s="389">
        <f>I723+J723</f>
        <v>150</v>
      </c>
      <c r="L723" s="72">
        <f>L725</f>
        <v>0</v>
      </c>
      <c r="M723" s="72">
        <f>M724+M725</f>
        <v>0</v>
      </c>
      <c r="N723" s="72">
        <f t="shared" ref="N723" si="133">L723+M723</f>
        <v>0</v>
      </c>
      <c r="O723" s="72">
        <f>O725</f>
        <v>0</v>
      </c>
    </row>
    <row r="724" spans="1:15" ht="31.5" hidden="1">
      <c r="A724" s="347" t="s">
        <v>757</v>
      </c>
      <c r="B724" s="347"/>
      <c r="C724" s="44" t="s">
        <v>119</v>
      </c>
      <c r="D724" s="44" t="s">
        <v>9</v>
      </c>
      <c r="E724" s="44" t="s">
        <v>910</v>
      </c>
      <c r="F724" s="44" t="s">
        <v>758</v>
      </c>
      <c r="G724" s="72"/>
      <c r="H724" s="72"/>
      <c r="I724" s="72">
        <v>0</v>
      </c>
      <c r="J724" s="72">
        <v>10</v>
      </c>
      <c r="K724" s="389">
        <f t="shared" si="130"/>
        <v>10</v>
      </c>
      <c r="L724" s="72">
        <v>0</v>
      </c>
      <c r="M724" s="72">
        <v>0</v>
      </c>
      <c r="N724" s="72">
        <f t="shared" ref="N724" si="134">L724+M723</f>
        <v>0</v>
      </c>
      <c r="O724" s="72">
        <v>0</v>
      </c>
    </row>
    <row r="725" spans="1:15" ht="31.5" hidden="1">
      <c r="A725" s="347" t="s">
        <v>711</v>
      </c>
      <c r="B725" s="347"/>
      <c r="C725" s="44" t="s">
        <v>119</v>
      </c>
      <c r="D725" s="44" t="s">
        <v>9</v>
      </c>
      <c r="E725" s="44" t="s">
        <v>910</v>
      </c>
      <c r="F725" s="44" t="s">
        <v>699</v>
      </c>
      <c r="G725" s="72"/>
      <c r="H725" s="72"/>
      <c r="I725" s="72">
        <v>0</v>
      </c>
      <c r="J725" s="72">
        <v>140</v>
      </c>
      <c r="K725" s="389">
        <v>140</v>
      </c>
      <c r="L725" s="72">
        <v>0</v>
      </c>
      <c r="M725" s="72">
        <v>0</v>
      </c>
      <c r="N725" s="72">
        <f t="shared" ref="N725" si="135">L725+M725</f>
        <v>0</v>
      </c>
      <c r="O725" s="72">
        <v>0</v>
      </c>
    </row>
    <row r="726" spans="1:15">
      <c r="A726" s="347" t="s">
        <v>637</v>
      </c>
      <c r="B726" s="347"/>
      <c r="C726" s="44" t="s">
        <v>119</v>
      </c>
      <c r="D726" s="44" t="s">
        <v>9</v>
      </c>
      <c r="E726" s="44" t="s">
        <v>998</v>
      </c>
      <c r="F726" s="44" t="s">
        <v>638</v>
      </c>
      <c r="G726" s="72"/>
      <c r="H726" s="72"/>
      <c r="I726" s="72">
        <v>3973.7</v>
      </c>
      <c r="J726" s="72">
        <v>6445.9</v>
      </c>
      <c r="K726" s="389">
        <f>J726/I726</f>
        <v>1.6221405742758639</v>
      </c>
      <c r="L726" s="72">
        <f>L727</f>
        <v>3173.1</v>
      </c>
      <c r="M726" s="72">
        <f>M727</f>
        <v>994</v>
      </c>
      <c r="N726" s="72">
        <f>L726+M726</f>
        <v>4167.1000000000004</v>
      </c>
      <c r="O726" s="72">
        <f>O727</f>
        <v>3537.7</v>
      </c>
    </row>
    <row r="727" spans="1:15" hidden="1">
      <c r="A727" s="347" t="s">
        <v>755</v>
      </c>
      <c r="B727" s="347"/>
      <c r="C727" s="44" t="s">
        <v>119</v>
      </c>
      <c r="D727" s="44" t="s">
        <v>9</v>
      </c>
      <c r="E727" s="44" t="s">
        <v>910</v>
      </c>
      <c r="F727" s="44" t="s">
        <v>754</v>
      </c>
      <c r="G727" s="72"/>
      <c r="H727" s="72"/>
      <c r="I727" s="72">
        <v>1549.5</v>
      </c>
      <c r="J727" s="72">
        <v>2256.9</v>
      </c>
      <c r="K727" s="389">
        <f t="shared" si="130"/>
        <v>3806.4</v>
      </c>
      <c r="L727" s="72">
        <v>3173.1</v>
      </c>
      <c r="M727" s="72">
        <v>994</v>
      </c>
      <c r="N727" s="72">
        <f t="shared" ref="N727" si="136">L727+M727</f>
        <v>4167.1000000000004</v>
      </c>
      <c r="O727" s="72">
        <v>3537.7</v>
      </c>
    </row>
    <row r="728" spans="1:15" ht="31.5" hidden="1">
      <c r="A728" s="322" t="s">
        <v>639</v>
      </c>
      <c r="B728" s="322"/>
      <c r="C728" s="44" t="s">
        <v>119</v>
      </c>
      <c r="D728" s="44" t="s">
        <v>9</v>
      </c>
      <c r="E728" s="353" t="s">
        <v>640</v>
      </c>
      <c r="F728" s="316"/>
      <c r="G728" s="318"/>
      <c r="H728" s="318"/>
      <c r="I728" s="318"/>
      <c r="J728" s="318"/>
      <c r="K728" s="385"/>
      <c r="L728" s="318"/>
      <c r="M728" s="318"/>
      <c r="N728" s="318"/>
      <c r="O728" s="318"/>
    </row>
    <row r="729" spans="1:15" ht="78.75" hidden="1">
      <c r="A729" s="332" t="s">
        <v>747</v>
      </c>
      <c r="B729" s="322"/>
      <c r="C729" s="44" t="s">
        <v>119</v>
      </c>
      <c r="D729" s="44" t="s">
        <v>9</v>
      </c>
      <c r="E729" s="353" t="s">
        <v>641</v>
      </c>
      <c r="F729" s="316"/>
      <c r="G729" s="318"/>
      <c r="H729" s="318"/>
      <c r="I729" s="318"/>
      <c r="J729" s="318"/>
      <c r="K729" s="385"/>
      <c r="L729" s="318"/>
      <c r="M729" s="318"/>
      <c r="N729" s="318"/>
      <c r="O729" s="318"/>
    </row>
    <row r="730" spans="1:15" hidden="1">
      <c r="A730" s="286" t="s">
        <v>637</v>
      </c>
      <c r="B730" s="286"/>
      <c r="C730" s="44" t="s">
        <v>119</v>
      </c>
      <c r="D730" s="44" t="s">
        <v>9</v>
      </c>
      <c r="E730" s="353" t="s">
        <v>641</v>
      </c>
      <c r="F730" s="316" t="s">
        <v>638</v>
      </c>
      <c r="G730" s="318"/>
      <c r="H730" s="318"/>
      <c r="I730" s="318">
        <f>I731</f>
        <v>0</v>
      </c>
      <c r="J730" s="318">
        <f>J731</f>
        <v>0</v>
      </c>
      <c r="K730" s="385">
        <f t="shared" si="130"/>
        <v>0</v>
      </c>
      <c r="L730" s="318">
        <f>L731</f>
        <v>0</v>
      </c>
      <c r="M730" s="318">
        <f>M731</f>
        <v>0</v>
      </c>
      <c r="N730" s="318">
        <f>N731</f>
        <v>0</v>
      </c>
      <c r="O730" s="318">
        <f>O731</f>
        <v>0</v>
      </c>
    </row>
    <row r="731" spans="1:15" hidden="1">
      <c r="A731" s="286" t="s">
        <v>755</v>
      </c>
      <c r="B731" s="286"/>
      <c r="C731" s="44" t="s">
        <v>119</v>
      </c>
      <c r="D731" s="44" t="s">
        <v>9</v>
      </c>
      <c r="E731" s="353" t="s">
        <v>641</v>
      </c>
      <c r="F731" s="316" t="s">
        <v>754</v>
      </c>
      <c r="G731" s="318"/>
      <c r="H731" s="318"/>
      <c r="I731" s="318">
        <v>0</v>
      </c>
      <c r="J731" s="318">
        <v>0</v>
      </c>
      <c r="K731" s="385">
        <f t="shared" si="130"/>
        <v>0</v>
      </c>
      <c r="L731" s="318">
        <v>0</v>
      </c>
      <c r="M731" s="318">
        <v>0</v>
      </c>
      <c r="N731" s="318">
        <v>0</v>
      </c>
      <c r="O731" s="318">
        <v>0</v>
      </c>
    </row>
    <row r="732" spans="1:15" ht="31.5">
      <c r="A732" s="321" t="s">
        <v>792</v>
      </c>
      <c r="B732" s="286"/>
      <c r="C732" s="44" t="s">
        <v>119</v>
      </c>
      <c r="D732" s="44" t="s">
        <v>9</v>
      </c>
      <c r="E732" s="44" t="s">
        <v>942</v>
      </c>
      <c r="F732" s="316"/>
      <c r="G732" s="318"/>
      <c r="H732" s="318"/>
      <c r="I732" s="318">
        <f>I733</f>
        <v>527.9</v>
      </c>
      <c r="J732" s="318">
        <f>J733</f>
        <v>304.8</v>
      </c>
      <c r="K732" s="385">
        <f>J732/I732</f>
        <v>0.57738207993938251</v>
      </c>
      <c r="L732" s="318"/>
      <c r="M732" s="318"/>
      <c r="N732" s="318"/>
      <c r="O732" s="318"/>
    </row>
    <row r="733" spans="1:15" ht="47.25">
      <c r="A733" s="286" t="s">
        <v>912</v>
      </c>
      <c r="B733" s="286"/>
      <c r="C733" s="316" t="s">
        <v>119</v>
      </c>
      <c r="D733" s="316" t="s">
        <v>9</v>
      </c>
      <c r="E733" s="44" t="s">
        <v>999</v>
      </c>
      <c r="F733" s="316"/>
      <c r="G733" s="318"/>
      <c r="H733" s="318"/>
      <c r="I733" s="318">
        <f>I735</f>
        <v>527.9</v>
      </c>
      <c r="J733" s="318">
        <f>J735</f>
        <v>304.8</v>
      </c>
      <c r="K733" s="385">
        <f>J733/I733</f>
        <v>0.57738207993938251</v>
      </c>
      <c r="L733" s="318">
        <f>L735</f>
        <v>0</v>
      </c>
      <c r="M733" s="318">
        <f>M735</f>
        <v>0</v>
      </c>
      <c r="N733" s="318">
        <f>L733+M733</f>
        <v>0</v>
      </c>
      <c r="O733" s="318">
        <f>O735</f>
        <v>0</v>
      </c>
    </row>
    <row r="734" spans="1:15" ht="63" hidden="1">
      <c r="A734" s="286" t="s">
        <v>913</v>
      </c>
      <c r="B734" s="286"/>
      <c r="C734" s="316" t="s">
        <v>119</v>
      </c>
      <c r="D734" s="316" t="s">
        <v>9</v>
      </c>
      <c r="E734" s="44" t="s">
        <v>1000</v>
      </c>
      <c r="F734" s="316"/>
      <c r="G734" s="318"/>
      <c r="H734" s="318"/>
      <c r="I734" s="318"/>
      <c r="J734" s="318"/>
      <c r="K734" s="385"/>
      <c r="L734" s="318"/>
      <c r="M734" s="318"/>
      <c r="N734" s="318"/>
      <c r="O734" s="318"/>
    </row>
    <row r="735" spans="1:15">
      <c r="A735" s="286" t="s">
        <v>637</v>
      </c>
      <c r="B735" s="286"/>
      <c r="C735" s="316" t="s">
        <v>119</v>
      </c>
      <c r="D735" s="316" t="s">
        <v>9</v>
      </c>
      <c r="E735" s="44" t="s">
        <v>999</v>
      </c>
      <c r="F735" s="316" t="s">
        <v>638</v>
      </c>
      <c r="G735" s="318"/>
      <c r="H735" s="318"/>
      <c r="I735" s="318">
        <v>527.9</v>
      </c>
      <c r="J735" s="318">
        <v>304.8</v>
      </c>
      <c r="K735" s="385">
        <f>J735/I735</f>
        <v>0.57738207993938251</v>
      </c>
      <c r="L735" s="318">
        <f>L736</f>
        <v>0</v>
      </c>
      <c r="M735" s="318">
        <f>M736</f>
        <v>0</v>
      </c>
      <c r="N735" s="318">
        <f>L735+M735</f>
        <v>0</v>
      </c>
      <c r="O735" s="318">
        <f>O736</f>
        <v>0</v>
      </c>
    </row>
    <row r="736" spans="1:15" hidden="1">
      <c r="A736" s="286" t="s">
        <v>755</v>
      </c>
      <c r="B736" s="286"/>
      <c r="C736" s="316" t="s">
        <v>119</v>
      </c>
      <c r="D736" s="316" t="s">
        <v>9</v>
      </c>
      <c r="E736" s="44" t="s">
        <v>911</v>
      </c>
      <c r="F736" s="316" t="s">
        <v>754</v>
      </c>
      <c r="G736" s="318"/>
      <c r="H736" s="318"/>
      <c r="I736" s="318">
        <v>0</v>
      </c>
      <c r="J736" s="318">
        <v>527.9</v>
      </c>
      <c r="K736" s="385">
        <f t="shared" ref="K736" si="137">I736+J736</f>
        <v>527.9</v>
      </c>
      <c r="L736" s="318">
        <v>0</v>
      </c>
      <c r="M736" s="318">
        <v>0</v>
      </c>
      <c r="N736" s="318">
        <f>L736+M736</f>
        <v>0</v>
      </c>
      <c r="O736" s="318">
        <v>0</v>
      </c>
    </row>
    <row r="737" spans="1:15" ht="31.5">
      <c r="A737" s="286" t="s">
        <v>1042</v>
      </c>
      <c r="B737" s="286"/>
      <c r="C737" s="316" t="s">
        <v>119</v>
      </c>
      <c r="D737" s="316" t="s">
        <v>9</v>
      </c>
      <c r="E737" s="44" t="s">
        <v>951</v>
      </c>
      <c r="F737" s="316"/>
      <c r="G737" s="318"/>
      <c r="H737" s="318"/>
      <c r="I737" s="318">
        <f>I738</f>
        <v>1423.5</v>
      </c>
      <c r="J737" s="318">
        <f>J738</f>
        <v>1423.5</v>
      </c>
      <c r="K737" s="385">
        <f t="shared" ref="K737:K742" si="138">J737/I737</f>
        <v>1</v>
      </c>
      <c r="L737" s="318"/>
      <c r="M737" s="318"/>
      <c r="N737" s="318"/>
      <c r="O737" s="318"/>
    </row>
    <row r="738" spans="1:15">
      <c r="A738" s="379" t="s">
        <v>1043</v>
      </c>
      <c r="B738" s="286"/>
      <c r="C738" s="316" t="s">
        <v>119</v>
      </c>
      <c r="D738" s="316" t="s">
        <v>9</v>
      </c>
      <c r="E738" s="44" t="s">
        <v>1044</v>
      </c>
      <c r="F738" s="316"/>
      <c r="G738" s="318"/>
      <c r="H738" s="318"/>
      <c r="I738" s="318">
        <f>I739</f>
        <v>1423.5</v>
      </c>
      <c r="J738" s="318">
        <f>J739</f>
        <v>1423.5</v>
      </c>
      <c r="K738" s="385">
        <f t="shared" si="138"/>
        <v>1</v>
      </c>
      <c r="L738" s="318"/>
      <c r="M738" s="318"/>
      <c r="N738" s="318"/>
      <c r="O738" s="318"/>
    </row>
    <row r="739" spans="1:15" ht="17.25" customHeight="1">
      <c r="A739" s="321" t="s">
        <v>735</v>
      </c>
      <c r="B739" s="286"/>
      <c r="C739" s="316" t="s">
        <v>119</v>
      </c>
      <c r="D739" s="316" t="s">
        <v>9</v>
      </c>
      <c r="E739" s="44" t="s">
        <v>1044</v>
      </c>
      <c r="F739" s="316" t="s">
        <v>28</v>
      </c>
      <c r="G739" s="318"/>
      <c r="H739" s="318"/>
      <c r="I739" s="318">
        <v>1423.5</v>
      </c>
      <c r="J739" s="318">
        <v>1423.5</v>
      </c>
      <c r="K739" s="385">
        <f t="shared" si="138"/>
        <v>1</v>
      </c>
      <c r="L739" s="318"/>
      <c r="M739" s="318"/>
      <c r="N739" s="318"/>
      <c r="O739" s="318"/>
    </row>
    <row r="740" spans="1:15">
      <c r="A740" s="21" t="s">
        <v>135</v>
      </c>
      <c r="B740" s="21"/>
      <c r="C740" s="15" t="s">
        <v>119</v>
      </c>
      <c r="D740" s="15" t="s">
        <v>36</v>
      </c>
      <c r="E740" s="15"/>
      <c r="F740" s="15"/>
      <c r="G740" s="317" t="e">
        <f>#REF!+#REF!+#REF!+G744</f>
        <v>#REF!</v>
      </c>
      <c r="H740" s="317" t="e">
        <f>#REF!+#REF!+#REF!+H744</f>
        <v>#REF!</v>
      </c>
      <c r="I740" s="317">
        <f>I741+I749</f>
        <v>11179.8</v>
      </c>
      <c r="J740" s="317">
        <f>J741+J749</f>
        <v>7895.8</v>
      </c>
      <c r="K740" s="383">
        <f t="shared" si="138"/>
        <v>0.7062559258662946</v>
      </c>
      <c r="L740" s="317">
        <f>L744+L747+L754</f>
        <v>19936.2</v>
      </c>
      <c r="M740" s="317">
        <f>M744+M747+M751+M754+M758</f>
        <v>-8756.4</v>
      </c>
      <c r="N740" s="317">
        <f>L740+M740</f>
        <v>11179.800000000001</v>
      </c>
      <c r="O740" s="317">
        <f>O744+O747+O754+O751+O758</f>
        <v>11179.8</v>
      </c>
    </row>
    <row r="741" spans="1:15" ht="42" customHeight="1">
      <c r="A741" s="322" t="s">
        <v>1046</v>
      </c>
      <c r="B741" s="322"/>
      <c r="C741" s="314" t="s">
        <v>119</v>
      </c>
      <c r="D741" s="314" t="s">
        <v>36</v>
      </c>
      <c r="E741" s="44" t="s">
        <v>935</v>
      </c>
      <c r="F741" s="316"/>
      <c r="G741" s="71"/>
      <c r="H741" s="71"/>
      <c r="I741" s="72">
        <f>I742</f>
        <v>3901.9</v>
      </c>
      <c r="J741" s="72">
        <f>J742</f>
        <v>787.8</v>
      </c>
      <c r="K741" s="389">
        <f t="shared" si="138"/>
        <v>0.20190163766370228</v>
      </c>
      <c r="L741" s="72">
        <f>L742</f>
        <v>19936.2</v>
      </c>
      <c r="M741" s="72">
        <f>M742</f>
        <v>-16034.3</v>
      </c>
      <c r="N741" s="72">
        <f>L741+M741</f>
        <v>3901.9000000000015</v>
      </c>
      <c r="O741" s="72">
        <f>O742</f>
        <v>3901.9</v>
      </c>
    </row>
    <row r="742" spans="1:15" ht="21" customHeight="1">
      <c r="A742" s="322" t="s">
        <v>623</v>
      </c>
      <c r="B742" s="322"/>
      <c r="C742" s="314" t="s">
        <v>119</v>
      </c>
      <c r="D742" s="314" t="s">
        <v>36</v>
      </c>
      <c r="E742" s="44" t="s">
        <v>936</v>
      </c>
      <c r="F742" s="316"/>
      <c r="G742" s="71"/>
      <c r="H742" s="71"/>
      <c r="I742" s="72">
        <f>I744</f>
        <v>3901.9</v>
      </c>
      <c r="J742" s="72">
        <f>J744</f>
        <v>787.8</v>
      </c>
      <c r="K742" s="389">
        <f t="shared" si="138"/>
        <v>0.20190163766370228</v>
      </c>
      <c r="L742" s="72">
        <f>L744</f>
        <v>19936.2</v>
      </c>
      <c r="M742" s="72">
        <f>M744</f>
        <v>-16034.3</v>
      </c>
      <c r="N742" s="72">
        <f>L742+M742</f>
        <v>3901.9000000000015</v>
      </c>
      <c r="O742" s="72">
        <f>O744</f>
        <v>3901.9</v>
      </c>
    </row>
    <row r="743" spans="1:15" ht="89.25" hidden="1" customHeight="1">
      <c r="A743" s="312" t="s">
        <v>748</v>
      </c>
      <c r="B743" s="322"/>
      <c r="C743" s="314" t="s">
        <v>119</v>
      </c>
      <c r="D743" s="314" t="s">
        <v>36</v>
      </c>
      <c r="E743" s="44" t="s">
        <v>920</v>
      </c>
      <c r="F743" s="316"/>
      <c r="G743" s="71"/>
      <c r="H743" s="71"/>
      <c r="I743" s="71"/>
      <c r="J743" s="71"/>
      <c r="K743" s="396"/>
      <c r="L743" s="71"/>
      <c r="M743" s="71"/>
      <c r="N743" s="71"/>
      <c r="O743" s="71"/>
    </row>
    <row r="744" spans="1:15">
      <c r="A744" s="286" t="s">
        <v>637</v>
      </c>
      <c r="B744" s="286"/>
      <c r="C744" s="314" t="s">
        <v>119</v>
      </c>
      <c r="D744" s="314" t="s">
        <v>36</v>
      </c>
      <c r="E744" s="44" t="s">
        <v>936</v>
      </c>
      <c r="F744" s="316" t="s">
        <v>638</v>
      </c>
      <c r="G744" s="72">
        <v>0</v>
      </c>
      <c r="H744" s="72">
        <v>2682.9</v>
      </c>
      <c r="I744" s="72">
        <v>3901.9</v>
      </c>
      <c r="J744" s="72">
        <v>787.8</v>
      </c>
      <c r="K744" s="389">
        <f>J744/I744</f>
        <v>0.20190163766370228</v>
      </c>
      <c r="L744" s="72">
        <v>19936.2</v>
      </c>
      <c r="M744" s="72">
        <v>-16034.3</v>
      </c>
      <c r="N744" s="72">
        <f>L744+M744</f>
        <v>3901.9000000000015</v>
      </c>
      <c r="O744" s="72">
        <f>O745</f>
        <v>3901.9</v>
      </c>
    </row>
    <row r="745" spans="1:15" hidden="1">
      <c r="A745" s="286" t="s">
        <v>755</v>
      </c>
      <c r="B745" s="286"/>
      <c r="C745" s="314" t="s">
        <v>119</v>
      </c>
      <c r="D745" s="314" t="s">
        <v>36</v>
      </c>
      <c r="E745" s="44" t="s">
        <v>920</v>
      </c>
      <c r="F745" s="316" t="s">
        <v>754</v>
      </c>
      <c r="G745" s="72"/>
      <c r="H745" s="72"/>
      <c r="I745" s="72">
        <v>3874.4</v>
      </c>
      <c r="J745" s="72">
        <v>27.5</v>
      </c>
      <c r="K745" s="389">
        <f>I745+J745</f>
        <v>3901.9</v>
      </c>
      <c r="L745" s="72">
        <v>5561.1</v>
      </c>
      <c r="M745" s="72">
        <v>-1659.2</v>
      </c>
      <c r="N745" s="72">
        <f>L745+M745</f>
        <v>3901.9000000000005</v>
      </c>
      <c r="O745" s="72">
        <v>3901.9</v>
      </c>
    </row>
    <row r="746" spans="1:15" hidden="1">
      <c r="A746" s="322" t="s">
        <v>642</v>
      </c>
      <c r="B746" s="322"/>
      <c r="C746" s="314" t="s">
        <v>119</v>
      </c>
      <c r="D746" s="314" t="s">
        <v>36</v>
      </c>
      <c r="E746" s="44" t="s">
        <v>921</v>
      </c>
      <c r="F746" s="316"/>
      <c r="G746" s="72"/>
      <c r="H746" s="72"/>
      <c r="I746" s="72"/>
      <c r="J746" s="72"/>
      <c r="K746" s="389"/>
      <c r="L746" s="72"/>
      <c r="M746" s="72"/>
      <c r="N746" s="72"/>
      <c r="O746" s="72"/>
    </row>
    <row r="747" spans="1:15" hidden="1">
      <c r="A747" s="286" t="s">
        <v>637</v>
      </c>
      <c r="B747" s="286"/>
      <c r="C747" s="314" t="s">
        <v>119</v>
      </c>
      <c r="D747" s="314" t="s">
        <v>36</v>
      </c>
      <c r="E747" s="44" t="s">
        <v>936</v>
      </c>
      <c r="F747" s="316" t="s">
        <v>638</v>
      </c>
      <c r="G747" s="72"/>
      <c r="H747" s="72"/>
      <c r="I747" s="72">
        <v>0</v>
      </c>
      <c r="J747" s="72">
        <v>0</v>
      </c>
      <c r="K747" s="389">
        <f>I747+J747</f>
        <v>0</v>
      </c>
      <c r="L747" s="72">
        <v>0</v>
      </c>
      <c r="M747" s="72">
        <v>0</v>
      </c>
      <c r="N747" s="72">
        <f>L747+M747</f>
        <v>0</v>
      </c>
      <c r="O747" s="72">
        <f>O748</f>
        <v>0</v>
      </c>
    </row>
    <row r="748" spans="1:15" hidden="1">
      <c r="A748" s="286" t="s">
        <v>755</v>
      </c>
      <c r="B748" s="286"/>
      <c r="C748" s="314" t="s">
        <v>119</v>
      </c>
      <c r="D748" s="314" t="s">
        <v>36</v>
      </c>
      <c r="E748" s="44" t="s">
        <v>921</v>
      </c>
      <c r="F748" s="316" t="s">
        <v>754</v>
      </c>
      <c r="G748" s="72"/>
      <c r="H748" s="72"/>
      <c r="I748" s="72">
        <v>8189.7</v>
      </c>
      <c r="J748" s="72">
        <v>-8189.7</v>
      </c>
      <c r="K748" s="389">
        <f>I748+J748</f>
        <v>0</v>
      </c>
      <c r="L748" s="72">
        <v>11755</v>
      </c>
      <c r="M748" s="72">
        <v>-11755</v>
      </c>
      <c r="N748" s="72">
        <f>L748+M748</f>
        <v>0</v>
      </c>
      <c r="O748" s="72">
        <v>0</v>
      </c>
    </row>
    <row r="749" spans="1:15">
      <c r="A749" s="286" t="s">
        <v>915</v>
      </c>
      <c r="B749" s="286"/>
      <c r="C749" s="314" t="s">
        <v>119</v>
      </c>
      <c r="D749" s="314" t="s">
        <v>36</v>
      </c>
      <c r="E749" s="44" t="s">
        <v>932</v>
      </c>
      <c r="F749" s="316"/>
      <c r="G749" s="72"/>
      <c r="H749" s="72"/>
      <c r="I749" s="72">
        <f>I751</f>
        <v>7277.9</v>
      </c>
      <c r="J749" s="72">
        <f>J751</f>
        <v>7108</v>
      </c>
      <c r="K749" s="389">
        <f>J749/I749</f>
        <v>0.97665535387955327</v>
      </c>
      <c r="L749" s="72">
        <f>L751</f>
        <v>0</v>
      </c>
      <c r="M749" s="72">
        <f>M751</f>
        <v>7277.9</v>
      </c>
      <c r="N749" s="72">
        <f>L749+M749</f>
        <v>7277.9</v>
      </c>
      <c r="O749" s="72">
        <f>O751</f>
        <v>7277.9</v>
      </c>
    </row>
    <row r="750" spans="1:15" hidden="1">
      <c r="A750" s="286" t="s">
        <v>642</v>
      </c>
      <c r="B750" s="286"/>
      <c r="C750" s="314" t="s">
        <v>119</v>
      </c>
      <c r="D750" s="314" t="s">
        <v>36</v>
      </c>
      <c r="E750" s="44" t="s">
        <v>932</v>
      </c>
      <c r="F750" s="316"/>
      <c r="G750" s="72"/>
      <c r="H750" s="72"/>
      <c r="I750" s="72"/>
      <c r="J750" s="72"/>
      <c r="K750" s="389"/>
      <c r="L750" s="72"/>
      <c r="M750" s="72"/>
      <c r="N750" s="72"/>
      <c r="O750" s="72"/>
    </row>
    <row r="751" spans="1:15">
      <c r="A751" s="286" t="s">
        <v>637</v>
      </c>
      <c r="B751" s="286"/>
      <c r="C751" s="314" t="s">
        <v>119</v>
      </c>
      <c r="D751" s="314" t="s">
        <v>36</v>
      </c>
      <c r="E751" s="44" t="s">
        <v>932</v>
      </c>
      <c r="F751" s="316" t="s">
        <v>638</v>
      </c>
      <c r="G751" s="72"/>
      <c r="H751" s="72"/>
      <c r="I751" s="72">
        <v>7277.9</v>
      </c>
      <c r="J751" s="72">
        <v>7108</v>
      </c>
      <c r="K751" s="389">
        <f>J751/I751</f>
        <v>0.97665535387955327</v>
      </c>
      <c r="L751" s="72">
        <f>L752</f>
        <v>0</v>
      </c>
      <c r="M751" s="72">
        <v>7277.9</v>
      </c>
      <c r="N751" s="72">
        <f>L751+M751</f>
        <v>7277.9</v>
      </c>
      <c r="O751" s="72">
        <v>7277.9</v>
      </c>
    </row>
    <row r="752" spans="1:15" hidden="1">
      <c r="A752" s="286" t="s">
        <v>755</v>
      </c>
      <c r="B752" s="286"/>
      <c r="C752" s="314" t="s">
        <v>119</v>
      </c>
      <c r="D752" s="314" t="s">
        <v>36</v>
      </c>
      <c r="E752" s="353" t="s">
        <v>914</v>
      </c>
      <c r="F752" s="316" t="s">
        <v>754</v>
      </c>
      <c r="G752" s="72"/>
      <c r="H752" s="72"/>
      <c r="I752" s="72">
        <v>0</v>
      </c>
      <c r="J752" s="72">
        <v>5949.9</v>
      </c>
      <c r="K752" s="389">
        <f>I752+J752</f>
        <v>5949.9</v>
      </c>
      <c r="L752" s="72">
        <v>0</v>
      </c>
      <c r="M752" s="72">
        <v>5949.9</v>
      </c>
      <c r="N752" s="72">
        <f>L752+M752</f>
        <v>5949.9</v>
      </c>
      <c r="O752" s="72">
        <v>5949.9</v>
      </c>
    </row>
    <row r="753" spans="1:15" ht="31.5" hidden="1">
      <c r="A753" s="322" t="s">
        <v>643</v>
      </c>
      <c r="B753" s="322"/>
      <c r="C753" s="314" t="s">
        <v>119</v>
      </c>
      <c r="D753" s="314" t="s">
        <v>36</v>
      </c>
      <c r="E753" s="353" t="s">
        <v>644</v>
      </c>
      <c r="F753" s="316"/>
      <c r="G753" s="72">
        <v>0</v>
      </c>
      <c r="H753" s="72">
        <v>11685.3</v>
      </c>
      <c r="I753" s="72"/>
      <c r="J753" s="72"/>
      <c r="K753" s="389"/>
      <c r="L753" s="72"/>
      <c r="M753" s="72"/>
      <c r="N753" s="72"/>
      <c r="O753" s="72"/>
    </row>
    <row r="754" spans="1:15" hidden="1">
      <c r="A754" s="286" t="s">
        <v>637</v>
      </c>
      <c r="B754" s="286"/>
      <c r="C754" s="314" t="s">
        <v>119</v>
      </c>
      <c r="D754" s="314" t="s">
        <v>36</v>
      </c>
      <c r="E754" s="353" t="s">
        <v>644</v>
      </c>
      <c r="F754" s="316" t="s">
        <v>638</v>
      </c>
      <c r="G754" s="60"/>
      <c r="H754" s="60"/>
      <c r="I754" s="60">
        <f>I755</f>
        <v>1825.4</v>
      </c>
      <c r="J754" s="60">
        <f>J755</f>
        <v>-1825.4</v>
      </c>
      <c r="K754" s="389">
        <f>I754+J754</f>
        <v>0</v>
      </c>
      <c r="L754" s="60">
        <f>L755</f>
        <v>0</v>
      </c>
      <c r="M754" s="60">
        <f>M755</f>
        <v>0</v>
      </c>
      <c r="N754" s="60">
        <f>L754+M754</f>
        <v>0</v>
      </c>
      <c r="O754" s="60">
        <f>O755</f>
        <v>0</v>
      </c>
    </row>
    <row r="755" spans="1:15" hidden="1">
      <c r="A755" s="286" t="s">
        <v>755</v>
      </c>
      <c r="B755" s="286"/>
      <c r="C755" s="314" t="s">
        <v>119</v>
      </c>
      <c r="D755" s="314" t="s">
        <v>36</v>
      </c>
      <c r="E755" s="353" t="s">
        <v>644</v>
      </c>
      <c r="F755" s="316" t="s">
        <v>754</v>
      </c>
      <c r="G755" s="60"/>
      <c r="H755" s="60"/>
      <c r="I755" s="60">
        <v>1825.4</v>
      </c>
      <c r="J755" s="60">
        <v>-1825.4</v>
      </c>
      <c r="K755" s="389">
        <f>I755+J755</f>
        <v>0</v>
      </c>
      <c r="L755" s="60">
        <v>0</v>
      </c>
      <c r="M755" s="60">
        <v>0</v>
      </c>
      <c r="N755" s="60">
        <f>L755+M755</f>
        <v>0</v>
      </c>
      <c r="O755" s="60">
        <v>0</v>
      </c>
    </row>
    <row r="756" spans="1:15" hidden="1">
      <c r="A756" s="286" t="s">
        <v>915</v>
      </c>
      <c r="B756" s="286"/>
      <c r="C756" s="314" t="s">
        <v>119</v>
      </c>
      <c r="D756" s="314" t="s">
        <v>36</v>
      </c>
      <c r="E756" s="353" t="s">
        <v>768</v>
      </c>
      <c r="F756" s="316"/>
      <c r="G756" s="60"/>
      <c r="H756" s="60"/>
      <c r="I756" s="60"/>
      <c r="J756" s="60"/>
      <c r="K756" s="389"/>
      <c r="L756" s="60"/>
      <c r="M756" s="60"/>
      <c r="N756" s="60"/>
      <c r="O756" s="60"/>
    </row>
    <row r="757" spans="1:15" ht="31.5" hidden="1">
      <c r="A757" s="286" t="s">
        <v>917</v>
      </c>
      <c r="B757" s="286"/>
      <c r="C757" s="314" t="s">
        <v>119</v>
      </c>
      <c r="D757" s="314" t="s">
        <v>36</v>
      </c>
      <c r="E757" s="353" t="s">
        <v>916</v>
      </c>
      <c r="F757" s="316"/>
      <c r="G757" s="60"/>
      <c r="H757" s="60"/>
      <c r="I757" s="60"/>
      <c r="J757" s="60"/>
      <c r="K757" s="389"/>
      <c r="L757" s="60"/>
      <c r="M757" s="60"/>
      <c r="N757" s="60"/>
      <c r="O757" s="60"/>
    </row>
    <row r="758" spans="1:15" hidden="1">
      <c r="A758" s="286" t="s">
        <v>637</v>
      </c>
      <c r="B758" s="286"/>
      <c r="C758" s="314" t="s">
        <v>119</v>
      </c>
      <c r="D758" s="314" t="s">
        <v>36</v>
      </c>
      <c r="E758" s="353" t="s">
        <v>916</v>
      </c>
      <c r="F758" s="316" t="s">
        <v>638</v>
      </c>
      <c r="G758" s="60"/>
      <c r="H758" s="60"/>
      <c r="I758" s="60">
        <f>I759</f>
        <v>0</v>
      </c>
      <c r="J758" s="60">
        <f>J759</f>
        <v>0</v>
      </c>
      <c r="K758" s="389">
        <f>I758+J758</f>
        <v>0</v>
      </c>
      <c r="L758" s="60">
        <f>L759</f>
        <v>0</v>
      </c>
      <c r="M758" s="60">
        <f>M759</f>
        <v>0</v>
      </c>
      <c r="N758" s="60">
        <f>L758+M758</f>
        <v>0</v>
      </c>
      <c r="O758" s="60">
        <f>O759</f>
        <v>0</v>
      </c>
    </row>
    <row r="759" spans="1:15" hidden="1">
      <c r="A759" s="286" t="s">
        <v>755</v>
      </c>
      <c r="B759" s="286"/>
      <c r="C759" s="314" t="s">
        <v>119</v>
      </c>
      <c r="D759" s="314" t="s">
        <v>36</v>
      </c>
      <c r="E759" s="353" t="s">
        <v>916</v>
      </c>
      <c r="F759" s="316" t="s">
        <v>754</v>
      </c>
      <c r="G759" s="60"/>
      <c r="H759" s="60"/>
      <c r="I759" s="60">
        <v>0</v>
      </c>
      <c r="J759" s="60">
        <v>0</v>
      </c>
      <c r="K759" s="389">
        <f>I759+J759</f>
        <v>0</v>
      </c>
      <c r="L759" s="60">
        <v>0</v>
      </c>
      <c r="M759" s="60">
        <v>0</v>
      </c>
      <c r="N759" s="60">
        <f>L759+M759</f>
        <v>0</v>
      </c>
      <c r="O759" s="60">
        <v>0</v>
      </c>
    </row>
    <row r="760" spans="1:15" ht="18.75" customHeight="1">
      <c r="A760" s="303" t="s">
        <v>651</v>
      </c>
      <c r="B760" s="304"/>
      <c r="C760" s="298" t="s">
        <v>119</v>
      </c>
      <c r="D760" s="298" t="s">
        <v>38</v>
      </c>
      <c r="E760" s="298"/>
      <c r="F760" s="298"/>
      <c r="G760" s="305"/>
      <c r="H760" s="305"/>
      <c r="I760" s="305">
        <f>I764+I767+I773+I776</f>
        <v>1293.5999999999999</v>
      </c>
      <c r="J760" s="305">
        <f>J764+J767+J773+J776</f>
        <v>655.19999999999993</v>
      </c>
      <c r="K760" s="386">
        <f>J760/I760</f>
        <v>0.50649350649350644</v>
      </c>
      <c r="L760" s="305">
        <f>L764</f>
        <v>1396.1</v>
      </c>
      <c r="M760" s="305">
        <f>M764+M767+M773+M776</f>
        <v>328.70000000000005</v>
      </c>
      <c r="N760" s="305">
        <f>L760+M760</f>
        <v>1724.8</v>
      </c>
      <c r="O760" s="305">
        <f>O764+O767+O773+O776</f>
        <v>1724.8</v>
      </c>
    </row>
    <row r="761" spans="1:15" ht="44.25" hidden="1" customHeight="1">
      <c r="A761" s="286" t="s">
        <v>622</v>
      </c>
      <c r="B761" s="286"/>
      <c r="C761" s="314" t="s">
        <v>119</v>
      </c>
      <c r="D761" s="314" t="s">
        <v>38</v>
      </c>
      <c r="E761" s="353" t="s">
        <v>935</v>
      </c>
      <c r="F761" s="316"/>
      <c r="G761" s="60"/>
      <c r="H761" s="60"/>
      <c r="I761" s="60">
        <f>I762</f>
        <v>0</v>
      </c>
      <c r="J761" s="60">
        <f>J762</f>
        <v>0</v>
      </c>
      <c r="K761" s="384">
        <f>I761+J761</f>
        <v>0</v>
      </c>
      <c r="L761" s="60">
        <f>L762</f>
        <v>1396.1</v>
      </c>
      <c r="M761" s="60">
        <f>M762</f>
        <v>-1396.1</v>
      </c>
      <c r="N761" s="60">
        <f>L761+M761</f>
        <v>0</v>
      </c>
      <c r="O761" s="60">
        <f>O762</f>
        <v>0</v>
      </c>
    </row>
    <row r="762" spans="1:15" ht="31.5" hidden="1">
      <c r="A762" s="286" t="s">
        <v>623</v>
      </c>
      <c r="B762" s="286"/>
      <c r="C762" s="314" t="s">
        <v>119</v>
      </c>
      <c r="D762" s="314" t="s">
        <v>38</v>
      </c>
      <c r="E762" s="353" t="s">
        <v>936</v>
      </c>
      <c r="F762" s="316"/>
      <c r="G762" s="60"/>
      <c r="H762" s="60"/>
      <c r="I762" s="60">
        <f>I764+I767</f>
        <v>0</v>
      </c>
      <c r="J762" s="60">
        <f>J764+J767</f>
        <v>0</v>
      </c>
      <c r="K762" s="384">
        <f>I762+J762</f>
        <v>0</v>
      </c>
      <c r="L762" s="60">
        <f>L764+L767</f>
        <v>1396.1</v>
      </c>
      <c r="M762" s="60">
        <f>M764+M767</f>
        <v>-1396.1</v>
      </c>
      <c r="N762" s="60">
        <f>L762+M762</f>
        <v>0</v>
      </c>
      <c r="O762" s="60">
        <f>O764+O767</f>
        <v>0</v>
      </c>
    </row>
    <row r="763" spans="1:15" ht="77.25" hidden="1" customHeight="1">
      <c r="A763" s="312" t="s">
        <v>749</v>
      </c>
      <c r="B763" s="286"/>
      <c r="C763" s="314" t="s">
        <v>119</v>
      </c>
      <c r="D763" s="314" t="s">
        <v>38</v>
      </c>
      <c r="E763" s="353" t="s">
        <v>624</v>
      </c>
      <c r="F763" s="316"/>
      <c r="G763" s="60"/>
      <c r="H763" s="60"/>
      <c r="I763" s="60"/>
      <c r="J763" s="60"/>
      <c r="K763" s="384"/>
      <c r="L763" s="60"/>
      <c r="M763" s="60"/>
      <c r="N763" s="60"/>
      <c r="O763" s="60"/>
    </row>
    <row r="764" spans="1:15" ht="49.5" hidden="1" customHeight="1">
      <c r="A764" s="286" t="s">
        <v>634</v>
      </c>
      <c r="B764" s="286"/>
      <c r="C764" s="314" t="s">
        <v>119</v>
      </c>
      <c r="D764" s="314" t="s">
        <v>38</v>
      </c>
      <c r="E764" s="353" t="s">
        <v>936</v>
      </c>
      <c r="F764" s="316" t="s">
        <v>615</v>
      </c>
      <c r="G764" s="60"/>
      <c r="H764" s="60"/>
      <c r="I764" s="60">
        <v>0</v>
      </c>
      <c r="J764" s="60">
        <v>0</v>
      </c>
      <c r="K764" s="384">
        <f>I764+J764</f>
        <v>0</v>
      </c>
      <c r="L764" s="60">
        <f>L765</f>
        <v>1396.1</v>
      </c>
      <c r="M764" s="60">
        <f>M765</f>
        <v>-1396.1</v>
      </c>
      <c r="N764" s="60">
        <f>L764+M764</f>
        <v>0</v>
      </c>
      <c r="O764" s="60">
        <f>O765</f>
        <v>0</v>
      </c>
    </row>
    <row r="765" spans="1:15" ht="23.25" hidden="1" customHeight="1">
      <c r="A765" s="286" t="s">
        <v>707</v>
      </c>
      <c r="B765" s="286"/>
      <c r="C765" s="314" t="s">
        <v>119</v>
      </c>
      <c r="D765" s="314" t="s">
        <v>38</v>
      </c>
      <c r="E765" s="353" t="s">
        <v>624</v>
      </c>
      <c r="F765" s="316" t="s">
        <v>700</v>
      </c>
      <c r="G765" s="60"/>
      <c r="H765" s="60"/>
      <c r="I765" s="60">
        <f>I766</f>
        <v>1396.1</v>
      </c>
      <c r="J765" s="60">
        <f>J766</f>
        <v>-1396.1</v>
      </c>
      <c r="K765" s="384">
        <f t="shared" ref="K765:K769" si="139">I765+J765</f>
        <v>0</v>
      </c>
      <c r="L765" s="60">
        <f>L766</f>
        <v>1396.1</v>
      </c>
      <c r="M765" s="60">
        <f>M766</f>
        <v>-1396.1</v>
      </c>
      <c r="N765" s="60">
        <f>L765+M765</f>
        <v>0</v>
      </c>
      <c r="O765" s="60">
        <f>O766</f>
        <v>0</v>
      </c>
    </row>
    <row r="766" spans="1:15" ht="39.75" hidden="1" customHeight="1">
      <c r="A766" s="286" t="s">
        <v>708</v>
      </c>
      <c r="B766" s="286"/>
      <c r="C766" s="314" t="s">
        <v>119</v>
      </c>
      <c r="D766" s="314" t="s">
        <v>38</v>
      </c>
      <c r="E766" s="353" t="s">
        <v>624</v>
      </c>
      <c r="F766" s="316" t="s">
        <v>696</v>
      </c>
      <c r="G766" s="60"/>
      <c r="H766" s="60"/>
      <c r="I766" s="60">
        <v>1396.1</v>
      </c>
      <c r="J766" s="60">
        <v>-1396.1</v>
      </c>
      <c r="K766" s="384">
        <f t="shared" si="139"/>
        <v>0</v>
      </c>
      <c r="L766" s="60">
        <v>1396.1</v>
      </c>
      <c r="M766" s="60">
        <v>-1396.1</v>
      </c>
      <c r="N766" s="60">
        <f t="shared" ref="N766:N779" si="140">L766+M766</f>
        <v>0</v>
      </c>
      <c r="O766" s="60">
        <v>0</v>
      </c>
    </row>
    <row r="767" spans="1:15" hidden="1">
      <c r="A767" s="286" t="s">
        <v>616</v>
      </c>
      <c r="B767" s="286"/>
      <c r="C767" s="314" t="s">
        <v>119</v>
      </c>
      <c r="D767" s="314" t="s">
        <v>38</v>
      </c>
      <c r="E767" s="353" t="s">
        <v>936</v>
      </c>
      <c r="F767" s="316" t="s">
        <v>617</v>
      </c>
      <c r="G767" s="60"/>
      <c r="H767" s="60"/>
      <c r="I767" s="60">
        <f>I768</f>
        <v>0</v>
      </c>
      <c r="J767" s="60">
        <f>J768</f>
        <v>0</v>
      </c>
      <c r="K767" s="384">
        <f t="shared" si="139"/>
        <v>0</v>
      </c>
      <c r="L767" s="60">
        <f>L768</f>
        <v>0</v>
      </c>
      <c r="M767" s="60">
        <f>M768</f>
        <v>0</v>
      </c>
      <c r="N767" s="60">
        <f t="shared" si="140"/>
        <v>0</v>
      </c>
      <c r="O767" s="60">
        <f>O768</f>
        <v>0</v>
      </c>
    </row>
    <row r="768" spans="1:15" ht="36.75" hidden="1" customHeight="1">
      <c r="A768" s="286" t="s">
        <v>710</v>
      </c>
      <c r="B768" s="286"/>
      <c r="C768" s="314" t="s">
        <v>119</v>
      </c>
      <c r="D768" s="314" t="s">
        <v>38</v>
      </c>
      <c r="E768" s="353" t="s">
        <v>624</v>
      </c>
      <c r="F768" s="316" t="s">
        <v>698</v>
      </c>
      <c r="G768" s="60"/>
      <c r="H768" s="60"/>
      <c r="I768" s="60">
        <f>I769+I770</f>
        <v>0</v>
      </c>
      <c r="J768" s="60">
        <f>J769+J770</f>
        <v>0</v>
      </c>
      <c r="K768" s="384">
        <f t="shared" si="139"/>
        <v>0</v>
      </c>
      <c r="L768" s="60">
        <f>L769</f>
        <v>0</v>
      </c>
      <c r="M768" s="60">
        <f>M769+M770</f>
        <v>0</v>
      </c>
      <c r="N768" s="60">
        <f t="shared" si="140"/>
        <v>0</v>
      </c>
      <c r="O768" s="60">
        <f>O769</f>
        <v>0</v>
      </c>
    </row>
    <row r="769" spans="1:15" ht="31.5" hidden="1">
      <c r="A769" s="286" t="s">
        <v>757</v>
      </c>
      <c r="B769" s="286"/>
      <c r="C769" s="314" t="s">
        <v>119</v>
      </c>
      <c r="D769" s="314" t="s">
        <v>38</v>
      </c>
      <c r="E769" s="353" t="s">
        <v>624</v>
      </c>
      <c r="F769" s="316" t="s">
        <v>758</v>
      </c>
      <c r="G769" s="60"/>
      <c r="H769" s="60"/>
      <c r="I769" s="60">
        <v>0</v>
      </c>
      <c r="J769" s="60">
        <v>0</v>
      </c>
      <c r="K769" s="384">
        <f t="shared" si="139"/>
        <v>0</v>
      </c>
      <c r="L769" s="60">
        <v>0</v>
      </c>
      <c r="M769" s="60">
        <v>0</v>
      </c>
      <c r="N769" s="60">
        <f t="shared" si="140"/>
        <v>0</v>
      </c>
      <c r="O769" s="60">
        <v>0</v>
      </c>
    </row>
    <row r="770" spans="1:15" ht="36" hidden="1" customHeight="1">
      <c r="A770" s="286" t="s">
        <v>711</v>
      </c>
      <c r="B770" s="286"/>
      <c r="C770" s="314" t="s">
        <v>119</v>
      </c>
      <c r="D770" s="314" t="s">
        <v>38</v>
      </c>
      <c r="E770" s="353" t="s">
        <v>624</v>
      </c>
      <c r="F770" s="316" t="s">
        <v>699</v>
      </c>
      <c r="G770" s="60"/>
      <c r="H770" s="60"/>
      <c r="I770" s="60">
        <v>0</v>
      </c>
      <c r="J770" s="60">
        <v>0</v>
      </c>
      <c r="K770" s="384">
        <f>I770+J770</f>
        <v>0</v>
      </c>
      <c r="L770" s="60">
        <v>0</v>
      </c>
      <c r="M770" s="60">
        <v>0</v>
      </c>
      <c r="N770" s="60">
        <f t="shared" si="140"/>
        <v>0</v>
      </c>
      <c r="O770" s="60">
        <v>0</v>
      </c>
    </row>
    <row r="771" spans="1:15" ht="36" customHeight="1">
      <c r="A771" s="286" t="s">
        <v>915</v>
      </c>
      <c r="B771" s="286"/>
      <c r="C771" s="314" t="s">
        <v>119</v>
      </c>
      <c r="D771" s="314" t="s">
        <v>38</v>
      </c>
      <c r="E771" s="44" t="s">
        <v>932</v>
      </c>
      <c r="F771" s="316"/>
      <c r="G771" s="60"/>
      <c r="H771" s="60"/>
      <c r="I771" s="60">
        <f>I773+I776</f>
        <v>1293.5999999999999</v>
      </c>
      <c r="J771" s="60">
        <f>J773+J776</f>
        <v>655.19999999999993</v>
      </c>
      <c r="K771" s="384">
        <f>J771/I771</f>
        <v>0.50649350649350644</v>
      </c>
      <c r="L771" s="60">
        <f>L773+L776</f>
        <v>0</v>
      </c>
      <c r="M771" s="60">
        <f>M773+M776</f>
        <v>1724.8</v>
      </c>
      <c r="N771" s="60">
        <f>L771+M771</f>
        <v>1724.8</v>
      </c>
      <c r="O771" s="60">
        <f>O773+O776</f>
        <v>1724.8</v>
      </c>
    </row>
    <row r="772" spans="1:15" ht="36" hidden="1" customHeight="1">
      <c r="A772" s="286" t="s">
        <v>919</v>
      </c>
      <c r="B772" s="286"/>
      <c r="C772" s="314" t="s">
        <v>119</v>
      </c>
      <c r="D772" s="314" t="s">
        <v>38</v>
      </c>
      <c r="E772" s="44" t="s">
        <v>918</v>
      </c>
      <c r="F772" s="316"/>
      <c r="G772" s="60"/>
      <c r="H772" s="60"/>
      <c r="I772" s="60"/>
      <c r="J772" s="60"/>
      <c r="K772" s="384"/>
      <c r="L772" s="60"/>
      <c r="M772" s="60"/>
      <c r="N772" s="60"/>
      <c r="O772" s="60"/>
    </row>
    <row r="773" spans="1:15" ht="48.75" customHeight="1">
      <c r="A773" s="286" t="s">
        <v>634</v>
      </c>
      <c r="B773" s="286"/>
      <c r="C773" s="314" t="s">
        <v>119</v>
      </c>
      <c r="D773" s="314" t="s">
        <v>38</v>
      </c>
      <c r="E773" s="44" t="s">
        <v>932</v>
      </c>
      <c r="F773" s="316" t="s">
        <v>615</v>
      </c>
      <c r="G773" s="60"/>
      <c r="H773" s="60"/>
      <c r="I773" s="60">
        <v>1052.5999999999999</v>
      </c>
      <c r="J773" s="60">
        <v>648.29999999999995</v>
      </c>
      <c r="K773" s="384">
        <f>J773/I773</f>
        <v>0.61590347710431315</v>
      </c>
      <c r="L773" s="60">
        <f>L774</f>
        <v>0</v>
      </c>
      <c r="M773" s="60">
        <f>M774</f>
        <v>1724.8</v>
      </c>
      <c r="N773" s="60">
        <f t="shared" si="140"/>
        <v>1724.8</v>
      </c>
      <c r="O773" s="60">
        <f>O774</f>
        <v>1724.8</v>
      </c>
    </row>
    <row r="774" spans="1:15" ht="36" hidden="1" customHeight="1">
      <c r="A774" s="286" t="s">
        <v>707</v>
      </c>
      <c r="B774" s="286"/>
      <c r="C774" s="314" t="s">
        <v>119</v>
      </c>
      <c r="D774" s="314" t="s">
        <v>38</v>
      </c>
      <c r="E774" s="44" t="s">
        <v>918</v>
      </c>
      <c r="F774" s="316" t="s">
        <v>700</v>
      </c>
      <c r="G774" s="60"/>
      <c r="H774" s="60"/>
      <c r="I774" s="60">
        <f>I775</f>
        <v>0</v>
      </c>
      <c r="J774" s="60">
        <f>J775</f>
        <v>1128</v>
      </c>
      <c r="K774" s="384">
        <f>I774+J774</f>
        <v>1128</v>
      </c>
      <c r="L774" s="60">
        <f>L775</f>
        <v>0</v>
      </c>
      <c r="M774" s="60">
        <f>M775</f>
        <v>1724.8</v>
      </c>
      <c r="N774" s="60">
        <f t="shared" si="140"/>
        <v>1724.8</v>
      </c>
      <c r="O774" s="60">
        <f>O775</f>
        <v>1724.8</v>
      </c>
    </row>
    <row r="775" spans="1:15" ht="36" hidden="1" customHeight="1">
      <c r="A775" s="286" t="s">
        <v>708</v>
      </c>
      <c r="B775" s="286"/>
      <c r="C775" s="314" t="s">
        <v>119</v>
      </c>
      <c r="D775" s="314" t="s">
        <v>38</v>
      </c>
      <c r="E775" s="44" t="s">
        <v>918</v>
      </c>
      <c r="F775" s="316" t="s">
        <v>696</v>
      </c>
      <c r="G775" s="60"/>
      <c r="H775" s="60"/>
      <c r="I775" s="60">
        <v>0</v>
      </c>
      <c r="J775" s="60">
        <v>1128</v>
      </c>
      <c r="K775" s="384">
        <f>I775+J775</f>
        <v>1128</v>
      </c>
      <c r="L775" s="60">
        <v>0</v>
      </c>
      <c r="M775" s="60">
        <v>1724.8</v>
      </c>
      <c r="N775" s="60">
        <f t="shared" si="140"/>
        <v>1724.8</v>
      </c>
      <c r="O775" s="60">
        <v>1724.8</v>
      </c>
    </row>
    <row r="776" spans="1:15" ht="36" customHeight="1">
      <c r="A776" s="286" t="s">
        <v>616</v>
      </c>
      <c r="B776" s="286"/>
      <c r="C776" s="314" t="s">
        <v>119</v>
      </c>
      <c r="D776" s="314" t="s">
        <v>38</v>
      </c>
      <c r="E776" s="44" t="s">
        <v>932</v>
      </c>
      <c r="F776" s="316" t="s">
        <v>617</v>
      </c>
      <c r="G776" s="60"/>
      <c r="H776" s="60"/>
      <c r="I776" s="60">
        <v>241</v>
      </c>
      <c r="J776" s="60">
        <v>6.9</v>
      </c>
      <c r="K776" s="384">
        <f>J776/I776</f>
        <v>2.8630705394190874E-2</v>
      </c>
      <c r="L776" s="60">
        <f>L777</f>
        <v>0</v>
      </c>
      <c r="M776" s="60">
        <f>M777</f>
        <v>0</v>
      </c>
      <c r="N776" s="60">
        <f t="shared" si="140"/>
        <v>0</v>
      </c>
      <c r="O776" s="60">
        <f>O777</f>
        <v>0</v>
      </c>
    </row>
    <row r="777" spans="1:15" ht="36" hidden="1" customHeight="1">
      <c r="A777" s="286" t="s">
        <v>710</v>
      </c>
      <c r="B777" s="286"/>
      <c r="C777" s="314" t="s">
        <v>119</v>
      </c>
      <c r="D777" s="314" t="s">
        <v>38</v>
      </c>
      <c r="E777" s="353" t="s">
        <v>918</v>
      </c>
      <c r="F777" s="316" t="s">
        <v>698</v>
      </c>
      <c r="G777" s="60"/>
      <c r="H777" s="60"/>
      <c r="I777" s="60">
        <f>I778+I779</f>
        <v>0</v>
      </c>
      <c r="J777" s="60">
        <f>J778+J779</f>
        <v>165.6</v>
      </c>
      <c r="K777" s="384">
        <f>I777+J777</f>
        <v>165.6</v>
      </c>
      <c r="L777" s="60">
        <f>L778</f>
        <v>0</v>
      </c>
      <c r="M777" s="60">
        <f>M778+M779</f>
        <v>0</v>
      </c>
      <c r="N777" s="60">
        <f t="shared" si="140"/>
        <v>0</v>
      </c>
      <c r="O777" s="60">
        <f>O778</f>
        <v>0</v>
      </c>
    </row>
    <row r="778" spans="1:15" ht="36" hidden="1" customHeight="1">
      <c r="A778" s="286" t="s">
        <v>757</v>
      </c>
      <c r="B778" s="286"/>
      <c r="C778" s="314" t="s">
        <v>119</v>
      </c>
      <c r="D778" s="314" t="s">
        <v>38</v>
      </c>
      <c r="E778" s="353" t="s">
        <v>918</v>
      </c>
      <c r="F778" s="316" t="s">
        <v>758</v>
      </c>
      <c r="G778" s="60"/>
      <c r="H778" s="60"/>
      <c r="I778" s="60">
        <v>0</v>
      </c>
      <c r="J778" s="60">
        <v>10</v>
      </c>
      <c r="K778" s="384">
        <f>K779</f>
        <v>155.6</v>
      </c>
      <c r="L778" s="60">
        <f>L779</f>
        <v>0</v>
      </c>
      <c r="M778" s="60">
        <v>0</v>
      </c>
      <c r="N778" s="60">
        <f t="shared" si="140"/>
        <v>0</v>
      </c>
      <c r="O778" s="60">
        <f>O779</f>
        <v>0</v>
      </c>
    </row>
    <row r="779" spans="1:15" ht="36" hidden="1" customHeight="1">
      <c r="A779" s="286" t="s">
        <v>711</v>
      </c>
      <c r="B779" s="286"/>
      <c r="C779" s="314" t="s">
        <v>119</v>
      </c>
      <c r="D779" s="314" t="s">
        <v>38</v>
      </c>
      <c r="E779" s="353" t="s">
        <v>918</v>
      </c>
      <c r="F779" s="316" t="s">
        <v>699</v>
      </c>
      <c r="G779" s="60"/>
      <c r="H779" s="60"/>
      <c r="I779" s="60">
        <v>0</v>
      </c>
      <c r="J779" s="60">
        <v>155.6</v>
      </c>
      <c r="K779" s="384">
        <f>I779+J779</f>
        <v>155.6</v>
      </c>
      <c r="L779" s="60">
        <v>0</v>
      </c>
      <c r="M779" s="60">
        <v>0</v>
      </c>
      <c r="N779" s="60">
        <f t="shared" si="140"/>
        <v>0</v>
      </c>
      <c r="O779" s="60">
        <v>0</v>
      </c>
    </row>
    <row r="780" spans="1:15" ht="18.75">
      <c r="A780" s="335" t="s">
        <v>117</v>
      </c>
      <c r="B780" s="335"/>
      <c r="C780" s="336" t="s">
        <v>40</v>
      </c>
      <c r="D780" s="336" t="s">
        <v>213</v>
      </c>
      <c r="E780" s="336"/>
      <c r="F780" s="336"/>
      <c r="G780" s="65" t="e">
        <f>G781</f>
        <v>#REF!</v>
      </c>
      <c r="H780" s="65" t="e">
        <f>H781</f>
        <v>#REF!</v>
      </c>
      <c r="I780" s="65">
        <f>I781</f>
        <v>140</v>
      </c>
      <c r="J780" s="65">
        <f>J781</f>
        <v>64.5</v>
      </c>
      <c r="K780" s="395">
        <f>J780/I780</f>
        <v>0.46071428571428569</v>
      </c>
      <c r="L780" s="65">
        <f>L781</f>
        <v>5047.8</v>
      </c>
      <c r="M780" s="65">
        <f>M781</f>
        <v>-5047.8</v>
      </c>
      <c r="N780" s="65">
        <f>L780+M780</f>
        <v>0</v>
      </c>
      <c r="O780" s="65">
        <f>O781</f>
        <v>0</v>
      </c>
    </row>
    <row r="781" spans="1:15">
      <c r="A781" s="21" t="s">
        <v>230</v>
      </c>
      <c r="B781" s="21"/>
      <c r="C781" s="15" t="s">
        <v>40</v>
      </c>
      <c r="D781" s="15" t="s">
        <v>7</v>
      </c>
      <c r="E781" s="15"/>
      <c r="F781" s="15"/>
      <c r="G781" s="317" t="e">
        <f>#REF!+#REF!+#REF!+#REF!+#REF!</f>
        <v>#REF!</v>
      </c>
      <c r="H781" s="317" t="e">
        <f>#REF!+#REF!+#REF!+#REF!+#REF!</f>
        <v>#REF!</v>
      </c>
      <c r="I781" s="317">
        <f>I788</f>
        <v>140</v>
      </c>
      <c r="J781" s="317">
        <f>J790+J784+J793</f>
        <v>64.5</v>
      </c>
      <c r="K781" s="383">
        <f>J781/I781</f>
        <v>0.46071428571428569</v>
      </c>
      <c r="L781" s="317">
        <f>L790+L784</f>
        <v>5047.8</v>
      </c>
      <c r="M781" s="317">
        <f>M784+M790</f>
        <v>-5047.8</v>
      </c>
      <c r="N781" s="317">
        <f>L781+M781</f>
        <v>0</v>
      </c>
      <c r="O781" s="317">
        <f>O790+O784</f>
        <v>0</v>
      </c>
    </row>
    <row r="782" spans="1:15" ht="31.5" hidden="1">
      <c r="A782" s="3" t="s">
        <v>1018</v>
      </c>
      <c r="B782" s="3"/>
      <c r="C782" s="314" t="s">
        <v>40</v>
      </c>
      <c r="D782" s="314" t="s">
        <v>7</v>
      </c>
      <c r="E782" s="314" t="s">
        <v>983</v>
      </c>
      <c r="F782" s="316"/>
      <c r="G782" s="60"/>
      <c r="H782" s="60"/>
      <c r="I782" s="60">
        <f>I784</f>
        <v>0</v>
      </c>
      <c r="J782" s="60">
        <f>J784</f>
        <v>0</v>
      </c>
      <c r="K782" s="384">
        <f>I782+J782</f>
        <v>0</v>
      </c>
      <c r="L782" s="60">
        <f>L784</f>
        <v>5047.8</v>
      </c>
      <c r="M782" s="60">
        <f>M784</f>
        <v>-5047.8</v>
      </c>
      <c r="N782" s="60">
        <f>L782+M782</f>
        <v>0</v>
      </c>
      <c r="O782" s="60">
        <f>O784</f>
        <v>0</v>
      </c>
    </row>
    <row r="783" spans="1:15" hidden="1">
      <c r="A783" s="3" t="s">
        <v>750</v>
      </c>
      <c r="B783" s="3"/>
      <c r="C783" s="314" t="s">
        <v>40</v>
      </c>
      <c r="D783" s="314" t="s">
        <v>7</v>
      </c>
      <c r="E783" s="314" t="s">
        <v>907</v>
      </c>
      <c r="F783" s="316"/>
      <c r="G783" s="60"/>
      <c r="H783" s="60"/>
      <c r="I783" s="60"/>
      <c r="J783" s="60"/>
      <c r="K783" s="384"/>
      <c r="L783" s="60"/>
      <c r="M783" s="60"/>
      <c r="N783" s="60"/>
      <c r="O783" s="60"/>
    </row>
    <row r="784" spans="1:15" ht="36.75" hidden="1" customHeight="1">
      <c r="A784" s="286" t="s">
        <v>629</v>
      </c>
      <c r="B784" s="3"/>
      <c r="C784" s="314" t="s">
        <v>40</v>
      </c>
      <c r="D784" s="314" t="s">
        <v>7</v>
      </c>
      <c r="E784" s="314" t="s">
        <v>983</v>
      </c>
      <c r="F784" s="316" t="s">
        <v>630</v>
      </c>
      <c r="G784" s="60"/>
      <c r="H784" s="60"/>
      <c r="I784" s="60">
        <v>0</v>
      </c>
      <c r="J784" s="60">
        <v>0</v>
      </c>
      <c r="K784" s="384">
        <f>I784+J784</f>
        <v>0</v>
      </c>
      <c r="L784" s="60">
        <f>L785</f>
        <v>5047.8</v>
      </c>
      <c r="M784" s="60">
        <f>M785</f>
        <v>-5047.8</v>
      </c>
      <c r="N784" s="60">
        <f>L784+M784</f>
        <v>0</v>
      </c>
      <c r="O784" s="60">
        <f>O785</f>
        <v>0</v>
      </c>
    </row>
    <row r="785" spans="1:15" hidden="1">
      <c r="A785" s="286" t="s">
        <v>727</v>
      </c>
      <c r="B785" s="3"/>
      <c r="C785" s="314" t="s">
        <v>40</v>
      </c>
      <c r="D785" s="314" t="s">
        <v>7</v>
      </c>
      <c r="E785" s="314" t="s">
        <v>907</v>
      </c>
      <c r="F785" s="316" t="s">
        <v>728</v>
      </c>
      <c r="G785" s="60"/>
      <c r="H785" s="60"/>
      <c r="I785" s="60">
        <f>I786+I787</f>
        <v>5047.8</v>
      </c>
      <c r="J785" s="60">
        <f>J786+J787</f>
        <v>-5047.8</v>
      </c>
      <c r="K785" s="384">
        <f t="shared" ref="K785:K787" si="141">I785+J785</f>
        <v>0</v>
      </c>
      <c r="L785" s="60">
        <f>L786</f>
        <v>5047.8</v>
      </c>
      <c r="M785" s="60">
        <f>M786</f>
        <v>-5047.8</v>
      </c>
      <c r="N785" s="60">
        <f>L785+M785</f>
        <v>0</v>
      </c>
      <c r="O785" s="60">
        <f>O786</f>
        <v>0</v>
      </c>
    </row>
    <row r="786" spans="1:15" ht="47.25" hidden="1">
      <c r="A786" s="3" t="s">
        <v>656</v>
      </c>
      <c r="B786" s="3"/>
      <c r="C786" s="314" t="s">
        <v>40</v>
      </c>
      <c r="D786" s="314" t="s">
        <v>7</v>
      </c>
      <c r="E786" s="314" t="s">
        <v>907</v>
      </c>
      <c r="F786" s="316" t="s">
        <v>655</v>
      </c>
      <c r="G786" s="60"/>
      <c r="H786" s="60"/>
      <c r="I786" s="60">
        <v>5047.8</v>
      </c>
      <c r="J786" s="60">
        <v>-5047.8</v>
      </c>
      <c r="K786" s="384">
        <f t="shared" si="141"/>
        <v>0</v>
      </c>
      <c r="L786" s="60">
        <v>5047.8</v>
      </c>
      <c r="M786" s="60">
        <v>-5047.8</v>
      </c>
      <c r="N786" s="60">
        <f>L786+M786</f>
        <v>0</v>
      </c>
      <c r="O786" s="60">
        <v>0</v>
      </c>
    </row>
    <row r="787" spans="1:15" ht="21" hidden="1" customHeight="1">
      <c r="A787" s="3" t="s">
        <v>303</v>
      </c>
      <c r="B787" s="3"/>
      <c r="C787" s="314" t="s">
        <v>40</v>
      </c>
      <c r="D787" s="314" t="s">
        <v>7</v>
      </c>
      <c r="E787" s="314" t="s">
        <v>907</v>
      </c>
      <c r="F787" s="316" t="s">
        <v>304</v>
      </c>
      <c r="G787" s="60"/>
      <c r="H787" s="60"/>
      <c r="I787" s="60">
        <v>0</v>
      </c>
      <c r="J787" s="60">
        <v>0</v>
      </c>
      <c r="K787" s="384">
        <f t="shared" si="141"/>
        <v>0</v>
      </c>
      <c r="L787" s="60">
        <v>0</v>
      </c>
      <c r="M787" s="60"/>
      <c r="N787" s="60">
        <f>L787+M787</f>
        <v>0</v>
      </c>
      <c r="O787" s="60">
        <v>0</v>
      </c>
    </row>
    <row r="788" spans="1:15" ht="31.5">
      <c r="A788" s="3" t="s">
        <v>904</v>
      </c>
      <c r="B788" s="3"/>
      <c r="C788" s="314" t="s">
        <v>40</v>
      </c>
      <c r="D788" s="314" t="s">
        <v>7</v>
      </c>
      <c r="E788" s="314" t="s">
        <v>1001</v>
      </c>
      <c r="F788" s="316"/>
      <c r="G788" s="60"/>
      <c r="H788" s="60"/>
      <c r="I788" s="288">
        <f>I790+I793</f>
        <v>140</v>
      </c>
      <c r="J788" s="288">
        <f>J790+J793</f>
        <v>64.5</v>
      </c>
      <c r="K788" s="389">
        <f>J788/I788</f>
        <v>0.46071428571428569</v>
      </c>
      <c r="L788" s="288">
        <f>L790</f>
        <v>0</v>
      </c>
      <c r="M788" s="288">
        <f>M790</f>
        <v>0</v>
      </c>
      <c r="N788" s="288">
        <f>L788+M788</f>
        <v>0</v>
      </c>
      <c r="O788" s="288">
        <f>O790</f>
        <v>0</v>
      </c>
    </row>
    <row r="789" spans="1:15" ht="31.5" hidden="1">
      <c r="A789" s="3" t="s">
        <v>905</v>
      </c>
      <c r="B789" s="3"/>
      <c r="C789" s="314" t="s">
        <v>40</v>
      </c>
      <c r="D789" s="314" t="s">
        <v>7</v>
      </c>
      <c r="E789" s="314" t="s">
        <v>1001</v>
      </c>
      <c r="F789" s="316"/>
      <c r="G789" s="60"/>
      <c r="H789" s="60"/>
      <c r="I789" s="288"/>
      <c r="J789" s="288"/>
      <c r="K789" s="389"/>
      <c r="L789" s="288"/>
      <c r="M789" s="288"/>
      <c r="N789" s="288"/>
      <c r="O789" s="288"/>
    </row>
    <row r="790" spans="1:15">
      <c r="A790" s="286" t="s">
        <v>616</v>
      </c>
      <c r="B790" s="286"/>
      <c r="C790" s="314" t="s">
        <v>40</v>
      </c>
      <c r="D790" s="314" t="s">
        <v>7</v>
      </c>
      <c r="E790" s="314" t="s">
        <v>1001</v>
      </c>
      <c r="F790" s="316" t="s">
        <v>617</v>
      </c>
      <c r="G790" s="60"/>
      <c r="H790" s="60"/>
      <c r="I790" s="288">
        <v>80</v>
      </c>
      <c r="J790" s="288">
        <v>4.5</v>
      </c>
      <c r="K790" s="389">
        <f>J790/I790</f>
        <v>5.6250000000000001E-2</v>
      </c>
      <c r="L790" s="288">
        <f>L791</f>
        <v>0</v>
      </c>
      <c r="M790" s="288">
        <f>M791</f>
        <v>0</v>
      </c>
      <c r="N790" s="288">
        <f t="shared" ref="N790:N802" si="142">L790+M790</f>
        <v>0</v>
      </c>
      <c r="O790" s="288">
        <f>O791</f>
        <v>0</v>
      </c>
    </row>
    <row r="791" spans="1:15" ht="31.5" hidden="1">
      <c r="A791" s="286" t="s">
        <v>710</v>
      </c>
      <c r="B791" s="286"/>
      <c r="C791" s="314" t="s">
        <v>40</v>
      </c>
      <c r="D791" s="314" t="s">
        <v>7</v>
      </c>
      <c r="E791" s="314" t="s">
        <v>1001</v>
      </c>
      <c r="F791" s="316" t="s">
        <v>698</v>
      </c>
      <c r="G791" s="60"/>
      <c r="H791" s="60"/>
      <c r="I791" s="288">
        <f>I792</f>
        <v>110</v>
      </c>
      <c r="J791" s="288">
        <f>J792</f>
        <v>156</v>
      </c>
      <c r="K791" s="389">
        <f t="shared" ref="K791:K792" si="143">I791+J791</f>
        <v>266</v>
      </c>
      <c r="L791" s="288">
        <f>L792</f>
        <v>0</v>
      </c>
      <c r="M791" s="288">
        <f>M792</f>
        <v>0</v>
      </c>
      <c r="N791" s="288">
        <f t="shared" si="142"/>
        <v>0</v>
      </c>
      <c r="O791" s="288">
        <f>O792</f>
        <v>0</v>
      </c>
    </row>
    <row r="792" spans="1:15" ht="31.5" hidden="1">
      <c r="A792" s="286" t="s">
        <v>711</v>
      </c>
      <c r="B792" s="286"/>
      <c r="C792" s="314" t="s">
        <v>40</v>
      </c>
      <c r="D792" s="314" t="s">
        <v>7</v>
      </c>
      <c r="E792" s="314" t="s">
        <v>1001</v>
      </c>
      <c r="F792" s="316" t="s">
        <v>699</v>
      </c>
      <c r="G792" s="60"/>
      <c r="H792" s="60"/>
      <c r="I792" s="288">
        <v>110</v>
      </c>
      <c r="J792" s="288">
        <v>156</v>
      </c>
      <c r="K792" s="389">
        <f t="shared" si="143"/>
        <v>266</v>
      </c>
      <c r="L792" s="288">
        <v>0</v>
      </c>
      <c r="M792" s="288">
        <v>0</v>
      </c>
      <c r="N792" s="288">
        <f t="shared" si="142"/>
        <v>0</v>
      </c>
      <c r="O792" s="288">
        <v>0</v>
      </c>
    </row>
    <row r="793" spans="1:15" ht="31.5">
      <c r="A793" s="286" t="s">
        <v>751</v>
      </c>
      <c r="B793" s="286"/>
      <c r="C793" s="314" t="s">
        <v>40</v>
      </c>
      <c r="D793" s="314" t="s">
        <v>7</v>
      </c>
      <c r="E793" s="314" t="s">
        <v>1001</v>
      </c>
      <c r="F793" s="316" t="s">
        <v>630</v>
      </c>
      <c r="G793" s="60"/>
      <c r="H793" s="60"/>
      <c r="I793" s="288">
        <v>60</v>
      </c>
      <c r="J793" s="288">
        <v>60</v>
      </c>
      <c r="K793" s="389">
        <f t="shared" ref="K793:K800" si="144">J793/I793</f>
        <v>1</v>
      </c>
      <c r="L793" s="288"/>
      <c r="M793" s="288"/>
      <c r="N793" s="288"/>
      <c r="O793" s="288"/>
    </row>
    <row r="794" spans="1:15" ht="18.75">
      <c r="A794" s="335" t="s">
        <v>212</v>
      </c>
      <c r="B794" s="335"/>
      <c r="C794" s="336" t="s">
        <v>43</v>
      </c>
      <c r="D794" s="336" t="s">
        <v>213</v>
      </c>
      <c r="E794" s="336"/>
      <c r="F794" s="336"/>
      <c r="G794" s="65" t="e">
        <f>G795</f>
        <v>#REF!</v>
      </c>
      <c r="H794" s="65" t="e">
        <f>H795</f>
        <v>#REF!</v>
      </c>
      <c r="I794" s="65">
        <f>I795</f>
        <v>3934.5</v>
      </c>
      <c r="J794" s="65">
        <f>J795</f>
        <v>2146.9</v>
      </c>
      <c r="K794" s="395">
        <f t="shared" si="144"/>
        <v>0.54566018553818785</v>
      </c>
      <c r="L794" s="65">
        <f>L795</f>
        <v>3613</v>
      </c>
      <c r="M794" s="65">
        <f>M795</f>
        <v>0</v>
      </c>
      <c r="N794" s="65">
        <f t="shared" si="142"/>
        <v>3613</v>
      </c>
      <c r="O794" s="65">
        <f>O795</f>
        <v>3613</v>
      </c>
    </row>
    <row r="795" spans="1:15">
      <c r="A795" s="21" t="s">
        <v>104</v>
      </c>
      <c r="B795" s="21"/>
      <c r="C795" s="15" t="s">
        <v>43</v>
      </c>
      <c r="D795" s="15" t="s">
        <v>7</v>
      </c>
      <c r="E795" s="15"/>
      <c r="F795" s="15"/>
      <c r="G795" s="317" t="e">
        <f>#REF!</f>
        <v>#REF!</v>
      </c>
      <c r="H795" s="317" t="e">
        <f>#REF!</f>
        <v>#REF!</v>
      </c>
      <c r="I795" s="317">
        <f>I800+I797</f>
        <v>3934.5</v>
      </c>
      <c r="J795" s="317">
        <f>J800+J797</f>
        <v>2146.9</v>
      </c>
      <c r="K795" s="383">
        <f t="shared" si="144"/>
        <v>0.54566018553818785</v>
      </c>
      <c r="L795" s="317">
        <f>L800</f>
        <v>3613</v>
      </c>
      <c r="M795" s="317">
        <f>M800</f>
        <v>0</v>
      </c>
      <c r="N795" s="317">
        <f t="shared" si="142"/>
        <v>3613</v>
      </c>
      <c r="O795" s="317">
        <f>O800</f>
        <v>3613</v>
      </c>
    </row>
    <row r="796" spans="1:15" ht="78.75">
      <c r="A796" s="45" t="s">
        <v>1048</v>
      </c>
      <c r="B796" s="45"/>
      <c r="C796" s="44" t="s">
        <v>43</v>
      </c>
      <c r="D796" s="44" t="s">
        <v>7</v>
      </c>
      <c r="E796" s="44" t="s">
        <v>1045</v>
      </c>
      <c r="F796" s="44"/>
      <c r="G796" s="72"/>
      <c r="H796" s="72"/>
      <c r="I796" s="72">
        <f>I797</f>
        <v>246.9</v>
      </c>
      <c r="J796" s="72">
        <f>J797</f>
        <v>246.9</v>
      </c>
      <c r="K796" s="389">
        <f t="shared" si="144"/>
        <v>1</v>
      </c>
      <c r="L796" s="317"/>
      <c r="M796" s="317"/>
      <c r="N796" s="317"/>
      <c r="O796" s="317"/>
    </row>
    <row r="797" spans="1:15" ht="31.5">
      <c r="A797" s="286" t="s">
        <v>751</v>
      </c>
      <c r="B797" s="45"/>
      <c r="C797" s="44" t="s">
        <v>43</v>
      </c>
      <c r="D797" s="44" t="s">
        <v>7</v>
      </c>
      <c r="E797" s="44" t="s">
        <v>1045</v>
      </c>
      <c r="F797" s="44" t="s">
        <v>630</v>
      </c>
      <c r="G797" s="72"/>
      <c r="H797" s="72"/>
      <c r="I797" s="72">
        <v>246.9</v>
      </c>
      <c r="J797" s="72">
        <v>246.9</v>
      </c>
      <c r="K797" s="389">
        <f t="shared" si="144"/>
        <v>1</v>
      </c>
      <c r="L797" s="317"/>
      <c r="M797" s="317"/>
      <c r="N797" s="317"/>
      <c r="O797" s="317"/>
    </row>
    <row r="798" spans="1:15" s="320" customFormat="1" ht="31.5">
      <c r="A798" s="24" t="s">
        <v>1019</v>
      </c>
      <c r="B798" s="24"/>
      <c r="C798" s="316" t="s">
        <v>43</v>
      </c>
      <c r="D798" s="316" t="s">
        <v>7</v>
      </c>
      <c r="E798" s="316" t="s">
        <v>1002</v>
      </c>
      <c r="F798" s="316"/>
      <c r="G798" s="318"/>
      <c r="H798" s="318"/>
      <c r="I798" s="318">
        <f t="shared" ref="I798:J799" si="145">I799</f>
        <v>3687.6</v>
      </c>
      <c r="J798" s="318">
        <f t="shared" si="145"/>
        <v>1900</v>
      </c>
      <c r="K798" s="385">
        <f t="shared" si="144"/>
        <v>0.51524026467078865</v>
      </c>
      <c r="L798" s="318">
        <f t="shared" ref="L798:M800" si="146">L799</f>
        <v>3613</v>
      </c>
      <c r="M798" s="318">
        <f t="shared" si="146"/>
        <v>0</v>
      </c>
      <c r="N798" s="318">
        <f t="shared" si="142"/>
        <v>3613</v>
      </c>
      <c r="O798" s="318">
        <f>O799</f>
        <v>3613</v>
      </c>
    </row>
    <row r="799" spans="1:15" s="320" customFormat="1">
      <c r="A799" s="3" t="s">
        <v>691</v>
      </c>
      <c r="B799" s="24"/>
      <c r="C799" s="314" t="s">
        <v>43</v>
      </c>
      <c r="D799" s="314" t="s">
        <v>7</v>
      </c>
      <c r="E799" s="316" t="s">
        <v>1003</v>
      </c>
      <c r="F799" s="316"/>
      <c r="G799" s="318"/>
      <c r="H799" s="318"/>
      <c r="I799" s="318">
        <f t="shared" si="145"/>
        <v>3687.6</v>
      </c>
      <c r="J799" s="318">
        <f t="shared" si="145"/>
        <v>1900</v>
      </c>
      <c r="K799" s="385">
        <f t="shared" si="144"/>
        <v>0.51524026467078865</v>
      </c>
      <c r="L799" s="318">
        <f t="shared" si="146"/>
        <v>3613</v>
      </c>
      <c r="M799" s="318">
        <f t="shared" si="146"/>
        <v>0</v>
      </c>
      <c r="N799" s="318">
        <f t="shared" si="142"/>
        <v>3613</v>
      </c>
      <c r="O799" s="318">
        <f>O800</f>
        <v>3613</v>
      </c>
    </row>
    <row r="800" spans="1:15" s="320" customFormat="1" ht="31.5">
      <c r="A800" s="286" t="s">
        <v>751</v>
      </c>
      <c r="B800" s="24"/>
      <c r="C800" s="314" t="s">
        <v>43</v>
      </c>
      <c r="D800" s="314" t="s">
        <v>7</v>
      </c>
      <c r="E800" s="316" t="s">
        <v>1003</v>
      </c>
      <c r="F800" s="316" t="s">
        <v>630</v>
      </c>
      <c r="G800" s="318"/>
      <c r="H800" s="318"/>
      <c r="I800" s="318">
        <v>3687.6</v>
      </c>
      <c r="J800" s="318">
        <v>1900</v>
      </c>
      <c r="K800" s="385">
        <f t="shared" si="144"/>
        <v>0.51524026467078865</v>
      </c>
      <c r="L800" s="318">
        <f t="shared" si="146"/>
        <v>3613</v>
      </c>
      <c r="M800" s="318">
        <f t="shared" si="146"/>
        <v>0</v>
      </c>
      <c r="N800" s="318">
        <f t="shared" si="142"/>
        <v>3613</v>
      </c>
      <c r="O800" s="318">
        <f>O801</f>
        <v>3613</v>
      </c>
    </row>
    <row r="801" spans="1:15" s="320" customFormat="1" hidden="1">
      <c r="A801" s="286" t="s">
        <v>727</v>
      </c>
      <c r="B801" s="24"/>
      <c r="C801" s="316" t="s">
        <v>43</v>
      </c>
      <c r="D801" s="316" t="s">
        <v>7</v>
      </c>
      <c r="E801" s="316" t="s">
        <v>906</v>
      </c>
      <c r="F801" s="316" t="s">
        <v>728</v>
      </c>
      <c r="G801" s="318"/>
      <c r="H801" s="318"/>
      <c r="I801" s="318">
        <f>I802+I803</f>
        <v>3613</v>
      </c>
      <c r="J801" s="318">
        <f>J802+J803</f>
        <v>74.599999999999994</v>
      </c>
      <c r="K801" s="385">
        <f t="shared" ref="K801:K803" si="147">I801+J801</f>
        <v>3687.6</v>
      </c>
      <c r="L801" s="318">
        <f>L802+L803</f>
        <v>3613</v>
      </c>
      <c r="M801" s="318">
        <f>M802</f>
        <v>0</v>
      </c>
      <c r="N801" s="318">
        <f t="shared" si="142"/>
        <v>3613</v>
      </c>
      <c r="O801" s="318">
        <f>O802</f>
        <v>3613</v>
      </c>
    </row>
    <row r="802" spans="1:15" s="320" customFormat="1" ht="47.25" hidden="1">
      <c r="A802" s="3" t="s">
        <v>656</v>
      </c>
      <c r="B802" s="24"/>
      <c r="C802" s="316" t="s">
        <v>43</v>
      </c>
      <c r="D802" s="316" t="s">
        <v>7</v>
      </c>
      <c r="E802" s="316" t="s">
        <v>906</v>
      </c>
      <c r="F802" s="316" t="s">
        <v>655</v>
      </c>
      <c r="G802" s="318"/>
      <c r="H802" s="318"/>
      <c r="I802" s="318">
        <v>3613</v>
      </c>
      <c r="J802" s="318">
        <v>74.599999999999994</v>
      </c>
      <c r="K802" s="385">
        <f t="shared" si="147"/>
        <v>3687.6</v>
      </c>
      <c r="L802" s="318">
        <v>3613</v>
      </c>
      <c r="M802" s="318">
        <v>0</v>
      </c>
      <c r="N802" s="318">
        <f t="shared" si="142"/>
        <v>3613</v>
      </c>
      <c r="O802" s="318">
        <v>3613</v>
      </c>
    </row>
    <row r="803" spans="1:15" s="320" customFormat="1" hidden="1">
      <c r="A803" s="286" t="s">
        <v>303</v>
      </c>
      <c r="B803" s="24"/>
      <c r="C803" s="44" t="s">
        <v>43</v>
      </c>
      <c r="D803" s="44" t="s">
        <v>7</v>
      </c>
      <c r="E803" s="44" t="s">
        <v>906</v>
      </c>
      <c r="F803" s="316" t="s">
        <v>304</v>
      </c>
      <c r="G803" s="319"/>
      <c r="H803" s="319"/>
      <c r="I803" s="318">
        <v>0</v>
      </c>
      <c r="J803" s="318">
        <v>0</v>
      </c>
      <c r="K803" s="385">
        <f t="shared" si="147"/>
        <v>0</v>
      </c>
      <c r="L803" s="318">
        <v>0</v>
      </c>
      <c r="M803" s="318">
        <v>0</v>
      </c>
      <c r="N803" s="318">
        <v>0</v>
      </c>
      <c r="O803" s="318">
        <v>0</v>
      </c>
    </row>
    <row r="804" spans="1:15">
      <c r="A804" s="411" t="s">
        <v>1022</v>
      </c>
      <c r="B804" s="411"/>
      <c r="C804" s="411"/>
      <c r="D804" s="411"/>
      <c r="E804" s="411"/>
      <c r="F804" s="411"/>
      <c r="G804" s="83" t="e">
        <f>#REF!+G794+G780+G701+G664+G348+G341+G314+G262+#REF!+#REF!</f>
        <v>#REF!</v>
      </c>
      <c r="H804" s="83" t="e">
        <f>#REF!+H794+H780+H701+H664+H348+H341+H314+H262+#REF!+#REF!</f>
        <v>#REF!</v>
      </c>
      <c r="I804" s="83">
        <f>I10+I41+I67</f>
        <v>537046.89999999991</v>
      </c>
      <c r="J804" s="83">
        <f>J10+J41+J67</f>
        <v>257732.9</v>
      </c>
      <c r="K804" s="402">
        <f>J804/I804</f>
        <v>0.4799076207310759</v>
      </c>
      <c r="L804" s="83">
        <f>L10+L41+L67</f>
        <v>406708.29999999993</v>
      </c>
      <c r="M804" s="83">
        <f>M10+M41+M67</f>
        <v>69657.299999999988</v>
      </c>
      <c r="N804" s="83">
        <f>N10+N41+N67</f>
        <v>476365.59999999992</v>
      </c>
      <c r="O804" s="83">
        <f>O10+O41+O67</f>
        <v>444068.8</v>
      </c>
    </row>
    <row r="805" spans="1:15" ht="54" customHeight="1">
      <c r="A805" s="284"/>
      <c r="B805" s="284"/>
      <c r="C805" s="284"/>
      <c r="D805" s="284"/>
      <c r="E805" s="284"/>
      <c r="F805" s="284"/>
      <c r="G805" s="285"/>
      <c r="H805" s="285"/>
      <c r="I805" s="285"/>
      <c r="J805" s="285"/>
      <c r="K805" s="285"/>
      <c r="L805" s="285"/>
      <c r="M805" s="285"/>
      <c r="N805" s="285"/>
      <c r="O805" s="285"/>
    </row>
    <row r="806" spans="1:15">
      <c r="A806" s="8"/>
      <c r="B806" s="8"/>
      <c r="C806" s="403"/>
      <c r="D806" s="403"/>
      <c r="E806" s="403"/>
      <c r="G806" s="283"/>
      <c r="H806" s="350"/>
      <c r="I806" s="350"/>
      <c r="J806" s="350"/>
      <c r="K806" s="350"/>
      <c r="L806" s="350" t="s">
        <v>760</v>
      </c>
      <c r="M806" s="350"/>
      <c r="N806" s="350"/>
      <c r="O806" s="350"/>
    </row>
  </sheetData>
  <mergeCells count="9">
    <mergeCell ref="A7:G7"/>
    <mergeCell ref="A804:F804"/>
    <mergeCell ref="C806:E806"/>
    <mergeCell ref="E1:O1"/>
    <mergeCell ref="E2:O2"/>
    <mergeCell ref="D3:O3"/>
    <mergeCell ref="E4:O4"/>
    <mergeCell ref="C5:G5"/>
    <mergeCell ref="A6:O6"/>
  </mergeCells>
  <pageMargins left="0.88" right="0.59055118110236227" top="0.59055118110236227" bottom="0.59055118110236227" header="0" footer="0"/>
  <pageSetup paperSize="9" scale="5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83"/>
  <sheetViews>
    <sheetView topLeftCell="A43" workbookViewId="0">
      <selection activeCell="C65" sqref="C65"/>
    </sheetView>
  </sheetViews>
  <sheetFormatPr defaultRowHeight="15"/>
  <cols>
    <col min="1" max="1" width="10.42578125" style="106" customWidth="1"/>
    <col min="2" max="2" width="64.7109375" style="131" customWidth="1"/>
    <col min="3" max="3" width="11.7109375" style="111" customWidth="1"/>
    <col min="4" max="4" width="10.28515625" style="111" customWidth="1"/>
    <col min="5" max="5" width="11.140625" style="111" customWidth="1"/>
    <col min="6" max="7" width="11.140625" style="107" customWidth="1"/>
    <col min="8" max="16384" width="9.140625" style="107"/>
  </cols>
  <sheetData>
    <row r="1" spans="1:10" ht="15.75">
      <c r="B1" s="420" t="s">
        <v>501</v>
      </c>
      <c r="C1" s="420"/>
      <c r="D1" s="420"/>
      <c r="E1" s="420"/>
      <c r="F1" s="420"/>
      <c r="G1" s="420"/>
    </row>
    <row r="2" spans="1:10" ht="15.75">
      <c r="B2" s="420" t="s">
        <v>493</v>
      </c>
      <c r="C2" s="420"/>
      <c r="D2" s="420"/>
      <c r="E2" s="420"/>
      <c r="F2" s="420"/>
      <c r="G2" s="420"/>
    </row>
    <row r="3" spans="1:10" ht="15.75">
      <c r="B3" s="420" t="s">
        <v>328</v>
      </c>
      <c r="C3" s="420"/>
      <c r="D3" s="420"/>
      <c r="E3" s="420"/>
      <c r="F3" s="420"/>
      <c r="G3" s="420"/>
    </row>
    <row r="4" spans="1:10" ht="15.75">
      <c r="B4" s="420" t="s">
        <v>476</v>
      </c>
      <c r="C4" s="420"/>
      <c r="D4" s="420"/>
      <c r="E4" s="420"/>
      <c r="F4" s="420"/>
      <c r="G4" s="420"/>
    </row>
    <row r="5" spans="1:10">
      <c r="B5" s="107"/>
      <c r="C5" s="107"/>
      <c r="D5" s="107"/>
      <c r="E5" s="107"/>
    </row>
    <row r="6" spans="1:10" s="109" customFormat="1" ht="37.5" customHeight="1">
      <c r="A6" s="421" t="s">
        <v>477</v>
      </c>
      <c r="B6" s="421"/>
      <c r="C6" s="421"/>
      <c r="D6" s="421"/>
      <c r="E6" s="421"/>
      <c r="F6" s="421"/>
      <c r="G6" s="421"/>
      <c r="H6" s="108"/>
    </row>
    <row r="7" spans="1:10" ht="14.25" customHeight="1">
      <c r="B7" s="110"/>
      <c r="E7" s="111" t="s">
        <v>329</v>
      </c>
    </row>
    <row r="8" spans="1:10" ht="18" customHeight="1">
      <c r="A8" s="422" t="s">
        <v>330</v>
      </c>
      <c r="B8" s="424" t="s">
        <v>331</v>
      </c>
      <c r="C8" s="414" t="s">
        <v>319</v>
      </c>
      <c r="D8" s="414"/>
      <c r="E8" s="414"/>
      <c r="F8" s="417" t="s">
        <v>486</v>
      </c>
      <c r="G8" s="417" t="s">
        <v>487</v>
      </c>
    </row>
    <row r="9" spans="1:10" ht="19.5" customHeight="1">
      <c r="A9" s="422"/>
      <c r="B9" s="424"/>
      <c r="C9" s="414" t="s">
        <v>319</v>
      </c>
      <c r="D9" s="425" t="s">
        <v>332</v>
      </c>
      <c r="E9" s="414" t="s">
        <v>333</v>
      </c>
      <c r="F9" s="418"/>
      <c r="G9" s="418"/>
    </row>
    <row r="10" spans="1:10" ht="28.5" customHeight="1">
      <c r="A10" s="423"/>
      <c r="B10" s="424"/>
      <c r="C10" s="414"/>
      <c r="D10" s="426"/>
      <c r="E10" s="414"/>
      <c r="F10" s="419"/>
      <c r="G10" s="419"/>
    </row>
    <row r="11" spans="1:10" s="113" customFormat="1" ht="12.75" customHeight="1">
      <c r="A11" s="112">
        <v>1</v>
      </c>
      <c r="B11" s="112">
        <v>2</v>
      </c>
      <c r="C11" s="112">
        <v>3</v>
      </c>
      <c r="D11" s="112">
        <v>4</v>
      </c>
      <c r="E11" s="112">
        <v>5</v>
      </c>
      <c r="F11" s="247">
        <v>6</v>
      </c>
      <c r="G11" s="247">
        <v>7</v>
      </c>
    </row>
    <row r="12" spans="1:10" ht="28.5" customHeight="1">
      <c r="A12" s="229" t="s">
        <v>334</v>
      </c>
      <c r="B12" s="115" t="s">
        <v>10</v>
      </c>
      <c r="C12" s="116" t="e">
        <f>SUM(C13:C19)</f>
        <v>#REF!</v>
      </c>
      <c r="D12" s="116" t="e">
        <f>SUM(D13:D19)</f>
        <v>#REF!</v>
      </c>
      <c r="E12" s="116" t="e">
        <f>SUM(E13:E19)</f>
        <v>#REF!</v>
      </c>
      <c r="F12" s="116" t="e">
        <f>SUM(F13:F19)</f>
        <v>#REF!</v>
      </c>
      <c r="G12" s="116" t="e">
        <f>SUM(G13:G19)</f>
        <v>#REF!</v>
      </c>
      <c r="J12" s="256" t="e">
        <f>E12/C12*100</f>
        <v>#REF!</v>
      </c>
    </row>
    <row r="13" spans="1:10" ht="30">
      <c r="A13" s="114" t="s">
        <v>335</v>
      </c>
      <c r="B13" s="6" t="s">
        <v>336</v>
      </c>
      <c r="C13" s="117" t="e">
        <f>#REF!</f>
        <v>#REF!</v>
      </c>
      <c r="D13" s="117" t="e">
        <f>#REF!</f>
        <v>#REF!</v>
      </c>
      <c r="E13" s="117" t="e">
        <f>#REF!</f>
        <v>#REF!</v>
      </c>
      <c r="F13" s="117" t="e">
        <f>#REF!</f>
        <v>#REF!</v>
      </c>
      <c r="G13" s="117" t="e">
        <f>#REF!</f>
        <v>#REF!</v>
      </c>
    </row>
    <row r="14" spans="1:10" ht="45">
      <c r="A14" s="114" t="s">
        <v>337</v>
      </c>
      <c r="B14" s="6" t="s">
        <v>242</v>
      </c>
      <c r="C14" s="117" t="e">
        <f>#REF!</f>
        <v>#REF!</v>
      </c>
      <c r="D14" s="117" t="e">
        <f>#REF!</f>
        <v>#REF!</v>
      </c>
      <c r="E14" s="117" t="e">
        <f>#REF!</f>
        <v>#REF!</v>
      </c>
      <c r="F14" s="117" t="e">
        <f>#REF!</f>
        <v>#REF!</v>
      </c>
      <c r="G14" s="117" t="e">
        <f>#REF!</f>
        <v>#REF!</v>
      </c>
    </row>
    <row r="15" spans="1:10" ht="45">
      <c r="A15" s="114" t="s">
        <v>338</v>
      </c>
      <c r="B15" s="6" t="s">
        <v>339</v>
      </c>
      <c r="C15" s="117" t="e">
        <f>#REF!</f>
        <v>#REF!</v>
      </c>
      <c r="D15" s="117" t="e">
        <f>#REF!</f>
        <v>#REF!</v>
      </c>
      <c r="E15" s="117" t="e">
        <f>#REF!</f>
        <v>#REF!</v>
      </c>
      <c r="F15" s="129" t="e">
        <f>#REF!</f>
        <v>#REF!</v>
      </c>
      <c r="G15" s="248" t="e">
        <f>#REF!</f>
        <v>#REF!</v>
      </c>
    </row>
    <row r="16" spans="1:10" ht="30">
      <c r="A16" s="114" t="s">
        <v>340</v>
      </c>
      <c r="B16" s="7" t="s">
        <v>37</v>
      </c>
      <c r="C16" s="117" t="e">
        <f>#REF!</f>
        <v>#REF!</v>
      </c>
      <c r="D16" s="117" t="e">
        <f>#REF!</f>
        <v>#REF!</v>
      </c>
      <c r="E16" s="117" t="e">
        <f>#REF!</f>
        <v>#REF!</v>
      </c>
      <c r="F16" s="117" t="e">
        <f>#REF!</f>
        <v>#REF!</v>
      </c>
      <c r="G16" s="249" t="e">
        <f>#REF!</f>
        <v>#REF!</v>
      </c>
    </row>
    <row r="17" spans="1:10" ht="15.75" hidden="1">
      <c r="A17" s="114" t="s">
        <v>341</v>
      </c>
      <c r="B17" s="6" t="s">
        <v>178</v>
      </c>
      <c r="C17" s="117"/>
      <c r="D17" s="117">
        <v>0</v>
      </c>
      <c r="E17" s="117">
        <f>C17+D17</f>
        <v>0</v>
      </c>
      <c r="F17" s="117"/>
      <c r="G17" s="246"/>
    </row>
    <row r="18" spans="1:10" ht="15.75">
      <c r="A18" s="114" t="s">
        <v>342</v>
      </c>
      <c r="B18" s="6" t="s">
        <v>14</v>
      </c>
      <c r="C18" s="117" t="e">
        <f>#REF!</f>
        <v>#REF!</v>
      </c>
      <c r="D18" s="117" t="e">
        <f>#REF!</f>
        <v>#REF!</v>
      </c>
      <c r="E18" s="117" t="e">
        <f>#REF!</f>
        <v>#REF!</v>
      </c>
      <c r="F18" s="117" t="e">
        <f>#REF!</f>
        <v>#REF!</v>
      </c>
      <c r="G18" s="248" t="e">
        <f>#REF!</f>
        <v>#REF!</v>
      </c>
    </row>
    <row r="19" spans="1:10" ht="15.75">
      <c r="A19" s="114" t="s">
        <v>343</v>
      </c>
      <c r="B19" s="6" t="s">
        <v>15</v>
      </c>
      <c r="C19" s="117" t="e">
        <f>#REF!+#REF!+#REF!</f>
        <v>#REF!</v>
      </c>
      <c r="D19" s="117" t="e">
        <f>#REF!+#REF!+#REF!</f>
        <v>#REF!</v>
      </c>
      <c r="E19" s="117" t="e">
        <f>#REF!+#REF!+#REF!</f>
        <v>#REF!</v>
      </c>
      <c r="F19" s="117" t="e">
        <f>'к 17 разд'!G44</f>
        <v>#REF!</v>
      </c>
      <c r="G19" s="117" t="e">
        <f>'к 17 разд'!H44</f>
        <v>#REF!</v>
      </c>
    </row>
    <row r="20" spans="1:10" ht="31.5">
      <c r="A20" s="229" t="s">
        <v>344</v>
      </c>
      <c r="B20" s="115" t="s">
        <v>47</v>
      </c>
      <c r="C20" s="116" t="e">
        <f>SUM(C21:C22)</f>
        <v>#REF!</v>
      </c>
      <c r="D20" s="116" t="e">
        <f>SUM(D21:D22)</f>
        <v>#REF!</v>
      </c>
      <c r="E20" s="116" t="e">
        <f>SUM(E21:E22)</f>
        <v>#REF!</v>
      </c>
      <c r="F20" s="116" t="e">
        <f>SUM(F21:F22)</f>
        <v>#REF!</v>
      </c>
      <c r="G20" s="116" t="e">
        <f>SUM(G21:G22)</f>
        <v>#REF!</v>
      </c>
      <c r="J20" s="107" t="e">
        <f>E20/C20</f>
        <v>#REF!</v>
      </c>
    </row>
    <row r="21" spans="1:10" ht="15.75">
      <c r="A21" s="114" t="s">
        <v>484</v>
      </c>
      <c r="B21" s="6" t="s">
        <v>483</v>
      </c>
      <c r="C21" s="117" t="e">
        <f>#REF!</f>
        <v>#REF!</v>
      </c>
      <c r="D21" s="117" t="e">
        <f>#REF!</f>
        <v>#REF!</v>
      </c>
      <c r="E21" s="117" t="e">
        <f>#REF!</f>
        <v>#REF!</v>
      </c>
      <c r="F21" s="117" t="e">
        <f>'к 17 разд'!G67</f>
        <v>#REF!</v>
      </c>
      <c r="G21" s="117" t="e">
        <f>'к 17 разд'!H67</f>
        <v>#REF!</v>
      </c>
    </row>
    <row r="22" spans="1:10" ht="31.5" customHeight="1">
      <c r="A22" s="114" t="s">
        <v>345</v>
      </c>
      <c r="B22" s="6" t="s">
        <v>167</v>
      </c>
      <c r="C22" s="117">
        <v>0</v>
      </c>
      <c r="D22" s="117" t="e">
        <f>'к 17 разд'!F70</f>
        <v>#REF!</v>
      </c>
      <c r="E22" s="117" t="e">
        <f>C22+D22</f>
        <v>#REF!</v>
      </c>
      <c r="F22" s="117"/>
      <c r="G22" s="246"/>
    </row>
    <row r="23" spans="1:10" ht="15.75">
      <c r="A23" s="229" t="s">
        <v>347</v>
      </c>
      <c r="B23" s="115" t="s">
        <v>17</v>
      </c>
      <c r="C23" s="116" t="e">
        <f>SUM(C24:C28)</f>
        <v>#REF!</v>
      </c>
      <c r="D23" s="116" t="e">
        <f>SUM(D24:D28)</f>
        <v>#REF!</v>
      </c>
      <c r="E23" s="116" t="e">
        <f>SUM(E24:E28)</f>
        <v>#REF!</v>
      </c>
      <c r="F23" s="116" t="e">
        <f>SUM(F24:F28)</f>
        <v>#REF!</v>
      </c>
      <c r="G23" s="116" t="e">
        <f>SUM(G24:G28)</f>
        <v>#REF!</v>
      </c>
      <c r="J23" s="256" t="e">
        <f>E23/C23*100</f>
        <v>#REF!</v>
      </c>
    </row>
    <row r="24" spans="1:10" ht="16.5" customHeight="1">
      <c r="A24" s="114" t="s">
        <v>348</v>
      </c>
      <c r="B24" s="6" t="s">
        <v>18</v>
      </c>
      <c r="C24" s="117" t="e">
        <f>#REF!</f>
        <v>#REF!</v>
      </c>
      <c r="D24" s="117" t="e">
        <f>#REF!</f>
        <v>#REF!</v>
      </c>
      <c r="E24" s="117" t="e">
        <f>#REF!</f>
        <v>#REF!</v>
      </c>
      <c r="F24" s="117" t="e">
        <f>'к 17 разд'!G75</f>
        <v>#REF!</v>
      </c>
      <c r="G24" s="117" t="e">
        <f>'к 17 разд'!H75</f>
        <v>#REF!</v>
      </c>
    </row>
    <row r="25" spans="1:10" ht="15.75" customHeight="1">
      <c r="A25" s="114" t="s">
        <v>349</v>
      </c>
      <c r="B25" s="6" t="s">
        <v>225</v>
      </c>
      <c r="C25" s="117" t="e">
        <f>#REF!</f>
        <v>#REF!</v>
      </c>
      <c r="D25" s="117" t="e">
        <f>#REF!</f>
        <v>#REF!</v>
      </c>
      <c r="E25" s="117" t="e">
        <f>#REF!</f>
        <v>#REF!</v>
      </c>
      <c r="F25" s="117" t="e">
        <f>'к 17 разд'!G80</f>
        <v>#REF!</v>
      </c>
      <c r="G25" s="117" t="e">
        <f>'к 17 разд'!H80</f>
        <v>#REF!</v>
      </c>
    </row>
    <row r="26" spans="1:10" ht="17.25" customHeight="1">
      <c r="A26" s="114" t="s">
        <v>428</v>
      </c>
      <c r="B26" s="6" t="s">
        <v>308</v>
      </c>
      <c r="C26" s="117" t="e">
        <f>#REF!</f>
        <v>#REF!</v>
      </c>
      <c r="D26" s="117" t="e">
        <f>#REF!</f>
        <v>#REF!</v>
      </c>
      <c r="E26" s="117" t="e">
        <f>#REF!</f>
        <v>#REF!</v>
      </c>
      <c r="F26" s="117" t="e">
        <f>'к 17 разд'!G85</f>
        <v>#REF!</v>
      </c>
      <c r="G26" s="117" t="e">
        <f>'к 17 разд'!H85</f>
        <v>#REF!</v>
      </c>
    </row>
    <row r="27" spans="1:10" ht="19.5" customHeight="1">
      <c r="A27" s="114" t="s">
        <v>350</v>
      </c>
      <c r="B27" s="6" t="s">
        <v>151</v>
      </c>
      <c r="C27" s="117" t="e">
        <f>#REF!+#REF!</f>
        <v>#REF!</v>
      </c>
      <c r="D27" s="117" t="e">
        <f>#REF!+#REF!</f>
        <v>#REF!</v>
      </c>
      <c r="E27" s="117" t="e">
        <f>#REF!+#REF!</f>
        <v>#REF!</v>
      </c>
      <c r="F27" s="117" t="e">
        <f>'к 17 разд'!G90</f>
        <v>#REF!</v>
      </c>
      <c r="G27" s="117" t="e">
        <f>'к 17 разд'!H90</f>
        <v>#REF!</v>
      </c>
    </row>
    <row r="28" spans="1:10" ht="15.75">
      <c r="A28" s="114" t="s">
        <v>351</v>
      </c>
      <c r="B28" s="6" t="s">
        <v>21</v>
      </c>
      <c r="C28" s="117" t="e">
        <f>#REF!</f>
        <v>#REF!</v>
      </c>
      <c r="D28" s="117" t="e">
        <f>#REF!</f>
        <v>#REF!</v>
      </c>
      <c r="E28" s="117" t="e">
        <f>#REF!</f>
        <v>#REF!</v>
      </c>
      <c r="F28" s="117" t="e">
        <f>'к 17 разд'!G99</f>
        <v>#REF!</v>
      </c>
      <c r="G28" s="117" t="e">
        <f>'к 17 разд'!H99</f>
        <v>#REF!</v>
      </c>
    </row>
    <row r="29" spans="1:10" ht="15.75">
      <c r="A29" s="229" t="s">
        <v>352</v>
      </c>
      <c r="B29" s="115" t="s">
        <v>23</v>
      </c>
      <c r="C29" s="116" t="e">
        <f>SUM(C30:C32)</f>
        <v>#REF!</v>
      </c>
      <c r="D29" s="116" t="e">
        <f>SUM(D30:D32)</f>
        <v>#REF!</v>
      </c>
      <c r="E29" s="116" t="e">
        <f>SUM(E30:E32)</f>
        <v>#REF!</v>
      </c>
      <c r="F29" s="116" t="e">
        <f>SUM(F30:F32)</f>
        <v>#REF!</v>
      </c>
      <c r="G29" s="116" t="e">
        <f>SUM(G30:G32)</f>
        <v>#REF!</v>
      </c>
      <c r="J29" s="256" t="e">
        <f>E29/C29*100</f>
        <v>#REF!</v>
      </c>
    </row>
    <row r="30" spans="1:10" ht="15.75">
      <c r="A30" s="114" t="s">
        <v>353</v>
      </c>
      <c r="B30" s="6" t="s">
        <v>354</v>
      </c>
      <c r="C30" s="117">
        <v>0</v>
      </c>
      <c r="D30" s="117" t="e">
        <f>#REF!</f>
        <v>#REF!</v>
      </c>
      <c r="E30" s="117" t="e">
        <f>C30+D30</f>
        <v>#REF!</v>
      </c>
      <c r="F30" s="117" t="e">
        <f>#REF!</f>
        <v>#REF!</v>
      </c>
      <c r="G30" s="117" t="e">
        <f>#REF!</f>
        <v>#REF!</v>
      </c>
    </row>
    <row r="31" spans="1:10" ht="15.75">
      <c r="A31" s="114" t="s">
        <v>355</v>
      </c>
      <c r="B31" s="6" t="s">
        <v>26</v>
      </c>
      <c r="C31" s="117" t="e">
        <f>#REF!</f>
        <v>#REF!</v>
      </c>
      <c r="D31" s="117" t="e">
        <f>#REF!</f>
        <v>#REF!</v>
      </c>
      <c r="E31" s="117" t="e">
        <f>#REF!</f>
        <v>#REF!</v>
      </c>
      <c r="F31" s="117">
        <v>0</v>
      </c>
      <c r="G31" s="117">
        <v>0</v>
      </c>
    </row>
    <row r="32" spans="1:10" ht="15.75" hidden="1">
      <c r="A32" s="114" t="s">
        <v>356</v>
      </c>
      <c r="B32" s="6" t="s">
        <v>208</v>
      </c>
      <c r="C32" s="117">
        <v>0</v>
      </c>
      <c r="D32" s="117">
        <v>0</v>
      </c>
      <c r="E32" s="117">
        <f>C32+D32</f>
        <v>0</v>
      </c>
      <c r="F32" s="117"/>
      <c r="G32" s="246"/>
    </row>
    <row r="33" spans="1:10" ht="15.75">
      <c r="A33" s="229" t="s">
        <v>357</v>
      </c>
      <c r="B33" s="120" t="s">
        <v>67</v>
      </c>
      <c r="C33" s="116" t="e">
        <f>SUM(C34)</f>
        <v>#REF!</v>
      </c>
      <c r="D33" s="116" t="e">
        <f>SUM(D34)</f>
        <v>#REF!</v>
      </c>
      <c r="E33" s="116" t="e">
        <f>SUM(E34)</f>
        <v>#REF!</v>
      </c>
      <c r="F33" s="116" t="e">
        <f>SUM(F34)</f>
        <v>#REF!</v>
      </c>
      <c r="G33" s="116" t="e">
        <f>SUM(G34)</f>
        <v>#REF!</v>
      </c>
      <c r="J33" s="256" t="e">
        <f>E33/C33*100</f>
        <v>#REF!</v>
      </c>
    </row>
    <row r="34" spans="1:10" ht="33" customHeight="1">
      <c r="A34" s="114" t="s">
        <v>358</v>
      </c>
      <c r="B34" s="7" t="s">
        <v>359</v>
      </c>
      <c r="C34" s="117" t="e">
        <f>#REF!</f>
        <v>#REF!</v>
      </c>
      <c r="D34" s="117" t="e">
        <f>#REF!</f>
        <v>#REF!</v>
      </c>
      <c r="E34" s="117" t="e">
        <f>#REF!</f>
        <v>#REF!</v>
      </c>
      <c r="F34" s="117" t="e">
        <f>'к 17 разд'!G135</f>
        <v>#REF!</v>
      </c>
      <c r="G34" s="117" t="e">
        <f>'к 17 разд'!H135</f>
        <v>#REF!</v>
      </c>
    </row>
    <row r="35" spans="1:10" ht="15.75">
      <c r="A35" s="229" t="s">
        <v>360</v>
      </c>
      <c r="B35" s="115" t="s">
        <v>69</v>
      </c>
      <c r="C35" s="116" t="e">
        <f>SUM(C36:C40)</f>
        <v>#REF!</v>
      </c>
      <c r="D35" s="116" t="e">
        <f>SUM(D36:D40)</f>
        <v>#REF!</v>
      </c>
      <c r="E35" s="116" t="e">
        <f>SUM(E36:E40)</f>
        <v>#REF!</v>
      </c>
      <c r="F35" s="116" t="e">
        <f>SUM(F36:F40)</f>
        <v>#REF!</v>
      </c>
      <c r="G35" s="116" t="e">
        <f>SUM(G36:G40)</f>
        <v>#REF!</v>
      </c>
      <c r="J35" s="256" t="e">
        <f>E35/C35*100</f>
        <v>#REF!</v>
      </c>
    </row>
    <row r="36" spans="1:10" ht="15.75">
      <c r="A36" s="114" t="s">
        <v>361</v>
      </c>
      <c r="B36" s="6" t="s">
        <v>71</v>
      </c>
      <c r="C36" s="117" t="e">
        <f>#REF!+#REF!</f>
        <v>#REF!</v>
      </c>
      <c r="D36" s="117" t="e">
        <f>#REF!+#REF!</f>
        <v>#REF!</v>
      </c>
      <c r="E36" s="117" t="e">
        <f>#REF!+#REF!</f>
        <v>#REF!</v>
      </c>
      <c r="F36" s="129" t="e">
        <f>'к 17 разд'!G143</f>
        <v>#REF!</v>
      </c>
      <c r="G36" s="129" t="e">
        <f>'к 17 разд'!H143</f>
        <v>#REF!</v>
      </c>
    </row>
    <row r="37" spans="1:10" ht="15.75">
      <c r="A37" s="114" t="s">
        <v>362</v>
      </c>
      <c r="B37" s="6" t="s">
        <v>77</v>
      </c>
      <c r="C37" s="117" t="e">
        <f>#REF!+#REF!</f>
        <v>#REF!</v>
      </c>
      <c r="D37" s="117" t="e">
        <f>#REF!+#REF!</f>
        <v>#REF!</v>
      </c>
      <c r="E37" s="117" t="e">
        <f>#REF!+#REF!</f>
        <v>#REF!</v>
      </c>
      <c r="F37" s="117" t="e">
        <f>'к 17 разд'!G157</f>
        <v>#REF!</v>
      </c>
      <c r="G37" s="117" t="e">
        <f>'к 17 разд'!H157</f>
        <v>#REF!</v>
      </c>
    </row>
    <row r="38" spans="1:10" ht="30.75" customHeight="1">
      <c r="A38" s="114" t="s">
        <v>363</v>
      </c>
      <c r="B38" s="6" t="s">
        <v>226</v>
      </c>
      <c r="C38" s="117" t="e">
        <f>#REF!+#REF!</f>
        <v>#REF!</v>
      </c>
      <c r="D38" s="117" t="e">
        <f>#REF!+#REF!</f>
        <v>#REF!</v>
      </c>
      <c r="E38" s="117" t="e">
        <f>#REF!+#REF!</f>
        <v>#REF!</v>
      </c>
      <c r="F38" s="117" t="e">
        <f>'к 17 разд'!G188</f>
        <v>#REF!</v>
      </c>
      <c r="G38" s="117" t="e">
        <f>'к 17 разд'!H188</f>
        <v>#REF!</v>
      </c>
    </row>
    <row r="39" spans="1:10" ht="15.75">
      <c r="A39" s="114" t="s">
        <v>364</v>
      </c>
      <c r="B39" s="6" t="s">
        <v>86</v>
      </c>
      <c r="C39" s="117" t="e">
        <f>#REF!+#REF!</f>
        <v>#REF!</v>
      </c>
      <c r="D39" s="117" t="e">
        <f>#REF!+#REF!</f>
        <v>#REF!</v>
      </c>
      <c r="E39" s="117" t="e">
        <f>#REF!+#REF!</f>
        <v>#REF!</v>
      </c>
      <c r="F39" s="117" t="e">
        <f>'к 17 разд'!G195</f>
        <v>#REF!</v>
      </c>
      <c r="G39" s="117" t="e">
        <f>'к 17 разд'!H195</f>
        <v>#REF!</v>
      </c>
    </row>
    <row r="40" spans="1:10" ht="15.75">
      <c r="A40" s="114" t="s">
        <v>365</v>
      </c>
      <c r="B40" s="7" t="s">
        <v>91</v>
      </c>
      <c r="C40" s="117" t="e">
        <f>#REF!+#REF!</f>
        <v>#REF!</v>
      </c>
      <c r="D40" s="117" t="e">
        <f>#REF!+#REF!</f>
        <v>#REF!</v>
      </c>
      <c r="E40" s="117" t="e">
        <f>#REF!+#REF!</f>
        <v>#REF!</v>
      </c>
      <c r="F40" s="117" t="e">
        <f>'к 17 разд'!G221</f>
        <v>#REF!</v>
      </c>
      <c r="G40" s="117" t="e">
        <f>'к 17 разд'!H221</f>
        <v>#REF!</v>
      </c>
    </row>
    <row r="41" spans="1:10" ht="15.75">
      <c r="A41" s="229" t="s">
        <v>366</v>
      </c>
      <c r="B41" s="115" t="s">
        <v>254</v>
      </c>
      <c r="C41" s="116" t="e">
        <f>C42</f>
        <v>#REF!</v>
      </c>
      <c r="D41" s="116" t="e">
        <f>D42</f>
        <v>#REF!</v>
      </c>
      <c r="E41" s="116" t="e">
        <f>E42</f>
        <v>#REF!</v>
      </c>
      <c r="F41" s="116" t="e">
        <f>F42</f>
        <v>#REF!</v>
      </c>
      <c r="G41" s="116" t="e">
        <f>G42</f>
        <v>#REF!</v>
      </c>
      <c r="J41" s="256" t="e">
        <f>E41/C41*100</f>
        <v>#REF!</v>
      </c>
    </row>
    <row r="42" spans="1:10" ht="15.75">
      <c r="A42" s="114" t="s">
        <v>367</v>
      </c>
      <c r="B42" s="6" t="s">
        <v>99</v>
      </c>
      <c r="C42" s="121" t="e">
        <f>#REF!+#REF!</f>
        <v>#REF!</v>
      </c>
      <c r="D42" s="121" t="e">
        <f>#REF!+#REF!</f>
        <v>#REF!</v>
      </c>
      <c r="E42" s="121" t="e">
        <f>#REF!+#REF!</f>
        <v>#REF!</v>
      </c>
      <c r="F42" s="129" t="e">
        <f>'к 17 разд'!G236</f>
        <v>#REF!</v>
      </c>
      <c r="G42" s="129" t="e">
        <f>'к 17 разд'!H236</f>
        <v>#REF!</v>
      </c>
    </row>
    <row r="43" spans="1:10" ht="15.75">
      <c r="A43" s="229" t="s">
        <v>368</v>
      </c>
      <c r="B43" s="115" t="s">
        <v>219</v>
      </c>
      <c r="C43" s="116" t="e">
        <f>SUM(C44:C49)</f>
        <v>#REF!</v>
      </c>
      <c r="D43" s="116" t="e">
        <f>SUM(D44:D49)</f>
        <v>#REF!</v>
      </c>
      <c r="E43" s="116" t="e">
        <f>SUM(E44:E49)</f>
        <v>#REF!</v>
      </c>
      <c r="F43" s="116" t="e">
        <f>SUM(F44:F49)</f>
        <v>#REF!</v>
      </c>
      <c r="G43" s="116" t="e">
        <f>SUM(G44:G49)</f>
        <v>#REF!</v>
      </c>
      <c r="J43" s="256" t="e">
        <f>E43/C43*100</f>
        <v>#REF!</v>
      </c>
    </row>
    <row r="44" spans="1:10" ht="15.75">
      <c r="A44" s="114" t="s">
        <v>369</v>
      </c>
      <c r="B44" s="7" t="s">
        <v>103</v>
      </c>
      <c r="C44" s="117" t="e">
        <f>#REF!+#REF!</f>
        <v>#REF!</v>
      </c>
      <c r="D44" s="117" t="e">
        <f>#REF!+#REF!</f>
        <v>#REF!</v>
      </c>
      <c r="E44" s="117" t="e">
        <f>#REF!+#REF!</f>
        <v>#REF!</v>
      </c>
      <c r="F44" s="117" t="e">
        <f>'к 17 разд'!G256</f>
        <v>#REF!</v>
      </c>
      <c r="G44" s="117" t="e">
        <f>'к 17 разд'!H256</f>
        <v>#REF!</v>
      </c>
    </row>
    <row r="45" spans="1:10" ht="15.75">
      <c r="A45" s="114" t="s">
        <v>370</v>
      </c>
      <c r="B45" s="7" t="s">
        <v>111</v>
      </c>
      <c r="C45" s="117" t="e">
        <f>#REF!+#REF!</f>
        <v>#REF!</v>
      </c>
      <c r="D45" s="117" t="e">
        <f>#REF!+#REF!</f>
        <v>#REF!</v>
      </c>
      <c r="E45" s="117" t="e">
        <f>#REF!+#REF!</f>
        <v>#REF!</v>
      </c>
      <c r="F45" s="117" t="e">
        <f>'к 17 разд'!G261</f>
        <v>#REF!</v>
      </c>
      <c r="G45" s="117" t="e">
        <f>'к 17 разд'!H261</f>
        <v>#REF!</v>
      </c>
    </row>
    <row r="46" spans="1:10" ht="15.75">
      <c r="A46" s="114" t="s">
        <v>371</v>
      </c>
      <c r="B46" s="7" t="s">
        <v>158</v>
      </c>
      <c r="C46" s="117" t="e">
        <f>#REF!+#REF!</f>
        <v>#REF!</v>
      </c>
      <c r="D46" s="117" t="e">
        <f>#REF!+#REF!</f>
        <v>#REF!</v>
      </c>
      <c r="E46" s="117" t="e">
        <f>#REF!+#REF!</f>
        <v>#REF!</v>
      </c>
      <c r="F46" s="117" t="e">
        <f>'к 17 разд'!G277</f>
        <v>#REF!</v>
      </c>
      <c r="G46" s="117" t="e">
        <f>'к 17 разд'!H277</f>
        <v>#REF!</v>
      </c>
    </row>
    <row r="47" spans="1:10" ht="15.75">
      <c r="A47" s="114" t="s">
        <v>372</v>
      </c>
      <c r="B47" s="7" t="s">
        <v>116</v>
      </c>
      <c r="C47" s="117" t="e">
        <f>#REF!+#REF!</f>
        <v>#REF!</v>
      </c>
      <c r="D47" s="117" t="e">
        <f>#REF!+#REF!</f>
        <v>#REF!</v>
      </c>
      <c r="E47" s="117" t="e">
        <f>#REF!+#REF!</f>
        <v>#REF!</v>
      </c>
      <c r="F47" s="117" t="e">
        <f>'к 17 разд'!G281</f>
        <v>#REF!</v>
      </c>
      <c r="G47" s="117" t="e">
        <f>'к 17 разд'!H281</f>
        <v>#REF!</v>
      </c>
    </row>
    <row r="48" spans="1:10" ht="15.75">
      <c r="A48" s="114" t="s">
        <v>373</v>
      </c>
      <c r="B48" s="7" t="s">
        <v>199</v>
      </c>
      <c r="C48" s="117" t="e">
        <f>#REF!+#REF!</f>
        <v>#REF!</v>
      </c>
      <c r="D48" s="117" t="e">
        <f>#REF!+#REF!</f>
        <v>#REF!</v>
      </c>
      <c r="E48" s="117" t="e">
        <f>#REF!+#REF!</f>
        <v>#REF!</v>
      </c>
      <c r="F48" s="117" t="e">
        <f>'к 17 разд'!G289</f>
        <v>#REF!</v>
      </c>
      <c r="G48" s="117" t="e">
        <f>'к 17 разд'!H289</f>
        <v>#REF!</v>
      </c>
    </row>
    <row r="49" spans="1:10" ht="15.75">
      <c r="A49" s="114" t="s">
        <v>374</v>
      </c>
      <c r="B49" s="7" t="s">
        <v>222</v>
      </c>
      <c r="C49" s="117" t="e">
        <f>#REF!+#REF!</f>
        <v>#REF!</v>
      </c>
      <c r="D49" s="117" t="e">
        <f>#REF!+#REF!</f>
        <v>#REF!</v>
      </c>
      <c r="E49" s="117" t="e">
        <f>#REF!+#REF!</f>
        <v>#REF!</v>
      </c>
      <c r="F49" s="117" t="e">
        <f>'к 17 разд'!G294</f>
        <v>#REF!</v>
      </c>
      <c r="G49" s="117" t="e">
        <f>'к 17 разд'!H294</f>
        <v>#REF!</v>
      </c>
    </row>
    <row r="50" spans="1:10" ht="15.75">
      <c r="A50" s="229" t="s">
        <v>375</v>
      </c>
      <c r="B50" s="115" t="s">
        <v>118</v>
      </c>
      <c r="C50" s="116" t="e">
        <f>SUM(C51:C53)</f>
        <v>#REF!</v>
      </c>
      <c r="D50" s="116" t="e">
        <f>SUM(D51:D53)</f>
        <v>#REF!</v>
      </c>
      <c r="E50" s="116" t="e">
        <f>SUM(E51:E53)</f>
        <v>#REF!</v>
      </c>
      <c r="F50" s="116" t="e">
        <f>SUM(F51:F53)</f>
        <v>#REF!</v>
      </c>
      <c r="G50" s="116" t="e">
        <f>SUM(G51:G53)</f>
        <v>#REF!</v>
      </c>
      <c r="J50" s="256" t="e">
        <f>E50/C50*100</f>
        <v>#REF!</v>
      </c>
    </row>
    <row r="51" spans="1:10" ht="15.75">
      <c r="A51" s="114" t="s">
        <v>376</v>
      </c>
      <c r="B51" s="7" t="s">
        <v>120</v>
      </c>
      <c r="C51" s="117" t="e">
        <f>#REF!</f>
        <v>#REF!</v>
      </c>
      <c r="D51" s="117" t="e">
        <f>#REF!</f>
        <v>#REF!</v>
      </c>
      <c r="E51" s="117" t="e">
        <f>#REF!</f>
        <v>#REF!</v>
      </c>
      <c r="F51" s="117" t="e">
        <f>'к 17 разд'!G299</f>
        <v>#REF!</v>
      </c>
      <c r="G51" s="117" t="e">
        <f>'к 17 разд'!H299</f>
        <v>#REF!</v>
      </c>
    </row>
    <row r="52" spans="1:10" ht="15.75">
      <c r="A52" s="114" t="s">
        <v>377</v>
      </c>
      <c r="B52" s="7" t="s">
        <v>128</v>
      </c>
      <c r="C52" s="117" t="e">
        <f>#REF!+#REF!</f>
        <v>#REF!</v>
      </c>
      <c r="D52" s="117" t="e">
        <f>#REF!+#REF!</f>
        <v>#REF!</v>
      </c>
      <c r="E52" s="117" t="e">
        <f>#REF!+#REF!</f>
        <v>#REF!</v>
      </c>
      <c r="F52" s="117" t="e">
        <f>'к 17 разд'!G306</f>
        <v>#REF!</v>
      </c>
      <c r="G52" s="117" t="e">
        <f>'к 17 разд'!H306</f>
        <v>#REF!</v>
      </c>
    </row>
    <row r="53" spans="1:10" ht="15.75">
      <c r="A53" s="114" t="s">
        <v>378</v>
      </c>
      <c r="B53" s="7" t="s">
        <v>135</v>
      </c>
      <c r="C53" s="117" t="e">
        <f>#REF!+#REF!</f>
        <v>#REF!</v>
      </c>
      <c r="D53" s="117" t="e">
        <f>#REF!+#REF!</f>
        <v>#REF!</v>
      </c>
      <c r="E53" s="117" t="e">
        <f>#REF!+#REF!</f>
        <v>#REF!</v>
      </c>
      <c r="F53" s="117" t="e">
        <f>'к 17 разд'!G324</f>
        <v>#REF!</v>
      </c>
      <c r="G53" s="117" t="e">
        <f>'к 17 разд'!H324</f>
        <v>#REF!</v>
      </c>
    </row>
    <row r="54" spans="1:10" ht="15.75">
      <c r="A54" s="229" t="s">
        <v>379</v>
      </c>
      <c r="B54" s="115" t="s">
        <v>117</v>
      </c>
      <c r="C54" s="116" t="e">
        <f>C55</f>
        <v>#REF!</v>
      </c>
      <c r="D54" s="116" t="e">
        <f>SUM(D55)</f>
        <v>#REF!</v>
      </c>
      <c r="E54" s="116" t="e">
        <f>SUM(E55:E55)</f>
        <v>#REF!</v>
      </c>
      <c r="F54" s="116" t="e">
        <f>SUM(F55:F55)</f>
        <v>#REF!</v>
      </c>
      <c r="G54" s="116" t="e">
        <f>SUM(G55:G55)</f>
        <v>#REF!</v>
      </c>
      <c r="J54" s="256" t="e">
        <f>E54/C54*100</f>
        <v>#REF!</v>
      </c>
    </row>
    <row r="55" spans="1:10" ht="15.75">
      <c r="A55" s="114" t="s">
        <v>380</v>
      </c>
      <c r="B55" s="6" t="s">
        <v>230</v>
      </c>
      <c r="C55" s="117" t="e">
        <f>#REF!</f>
        <v>#REF!</v>
      </c>
      <c r="D55" s="117" t="e">
        <f>#REF!</f>
        <v>#REF!</v>
      </c>
      <c r="E55" s="117" t="e">
        <f>#REF!</f>
        <v>#REF!</v>
      </c>
      <c r="F55" s="117" t="e">
        <f>'к 17 разд'!G339</f>
        <v>#REF!</v>
      </c>
      <c r="G55" s="117" t="e">
        <f>'к 17 разд'!H339</f>
        <v>#REF!</v>
      </c>
    </row>
    <row r="56" spans="1:10" ht="15.75">
      <c r="A56" s="229" t="s">
        <v>381</v>
      </c>
      <c r="B56" s="122" t="s">
        <v>212</v>
      </c>
      <c r="C56" s="116" t="e">
        <f>C57</f>
        <v>#REF!</v>
      </c>
      <c r="D56" s="116" t="e">
        <f>D57</f>
        <v>#REF!</v>
      </c>
      <c r="E56" s="116" t="e">
        <f>E57</f>
        <v>#REF!</v>
      </c>
      <c r="F56" s="116" t="e">
        <f>F57</f>
        <v>#REF!</v>
      </c>
      <c r="G56" s="116" t="e">
        <f>G57</f>
        <v>#REF!</v>
      </c>
      <c r="J56" s="256" t="e">
        <f>E56/C56*100</f>
        <v>#REF!</v>
      </c>
    </row>
    <row r="57" spans="1:10" ht="15.75">
      <c r="A57" s="114" t="s">
        <v>382</v>
      </c>
      <c r="B57" s="6" t="s">
        <v>104</v>
      </c>
      <c r="C57" s="117" t="e">
        <f>#REF!</f>
        <v>#REF!</v>
      </c>
      <c r="D57" s="117" t="e">
        <f>#REF!</f>
        <v>#REF!</v>
      </c>
      <c r="E57" s="117" t="e">
        <f>#REF!</f>
        <v>#REF!</v>
      </c>
      <c r="F57" s="117" t="e">
        <f>'к 17 разд'!G349</f>
        <v>#REF!</v>
      </c>
      <c r="G57" s="117" t="e">
        <f>'к 17 разд'!H349</f>
        <v>#REF!</v>
      </c>
    </row>
    <row r="58" spans="1:10" ht="15.75">
      <c r="A58" s="229" t="s">
        <v>383</v>
      </c>
      <c r="B58" s="122" t="s">
        <v>200</v>
      </c>
      <c r="C58" s="116" t="e">
        <f>C59</f>
        <v>#REF!</v>
      </c>
      <c r="D58" s="116" t="e">
        <f>D59</f>
        <v>#REF!</v>
      </c>
      <c r="E58" s="116" t="e">
        <f>E59</f>
        <v>#REF!</v>
      </c>
      <c r="F58" s="116" t="e">
        <f>F59</f>
        <v>#REF!</v>
      </c>
      <c r="G58" s="116" t="e">
        <f>G59</f>
        <v>#REF!</v>
      </c>
      <c r="J58" s="256" t="e">
        <f>E58/C58*100</f>
        <v>#REF!</v>
      </c>
    </row>
    <row r="59" spans="1:10" ht="18" customHeight="1">
      <c r="A59" s="114" t="s">
        <v>384</v>
      </c>
      <c r="B59" s="6" t="s">
        <v>214</v>
      </c>
      <c r="C59" s="117" t="e">
        <f>#REF!</f>
        <v>#REF!</v>
      </c>
      <c r="D59" s="117" t="e">
        <f>#REF!</f>
        <v>#REF!</v>
      </c>
      <c r="E59" s="117" t="e">
        <f>#REF!</f>
        <v>#REF!</v>
      </c>
      <c r="F59" s="117" t="e">
        <f>'к 17 разд'!G354</f>
        <v>#REF!</v>
      </c>
      <c r="G59" s="117" t="e">
        <f>'к 17 разд'!H354</f>
        <v>#REF!</v>
      </c>
    </row>
    <row r="60" spans="1:10" ht="17.25" customHeight="1">
      <c r="A60" s="229" t="s">
        <v>385</v>
      </c>
      <c r="B60" s="123" t="s">
        <v>386</v>
      </c>
      <c r="C60" s="116" t="e">
        <f>C12+C20+C23+C29+C33+C35+C41+C43+C50+C54+C56+C58</f>
        <v>#REF!</v>
      </c>
      <c r="D60" s="116" t="e">
        <f>D12+D20+D23+D29+D33+D35+D41+D43+D50+D54+D56+D58</f>
        <v>#REF!</v>
      </c>
      <c r="E60" s="116" t="e">
        <f>E12+E23+E29+E33+E35+E41+E43+E50+E54+E56+E58+E20</f>
        <v>#REF!</v>
      </c>
      <c r="F60" s="116" t="e">
        <f>F12+F23+F29+F33+F35+F41+F43+F50+F54+F56+F58+F20</f>
        <v>#REF!</v>
      </c>
      <c r="G60" s="116" t="e">
        <f>G12+G23+G29+G33+G35+G41+G43+G50+G54+G56+G58+G20</f>
        <v>#REF!</v>
      </c>
      <c r="J60" s="256" t="e">
        <f>E60/C60*100</f>
        <v>#REF!</v>
      </c>
    </row>
    <row r="61" spans="1:10" ht="24" hidden="1">
      <c r="A61" s="124" t="s">
        <v>387</v>
      </c>
      <c r="B61" s="125" t="s">
        <v>496</v>
      </c>
      <c r="C61" s="121" t="e">
        <f>C68-C60</f>
        <v>#REF!</v>
      </c>
      <c r="D61" s="121"/>
      <c r="E61" s="117" t="e">
        <f>I61-E60</f>
        <v>#REF!</v>
      </c>
      <c r="F61" s="249" t="e">
        <f>F68-F60</f>
        <v>#REF!</v>
      </c>
      <c r="G61" s="249" t="e">
        <f>G68-G60</f>
        <v>#REF!</v>
      </c>
      <c r="I61" s="107">
        <v>491490.9</v>
      </c>
    </row>
    <row r="62" spans="1:10" ht="15.75" hidden="1">
      <c r="A62" s="127"/>
      <c r="B62" s="128" t="s">
        <v>388</v>
      </c>
      <c r="C62" s="121">
        <f>C70</f>
        <v>5121.8450000000003</v>
      </c>
      <c r="D62" s="121"/>
      <c r="E62" s="129">
        <v>10859.2</v>
      </c>
      <c r="F62" s="246"/>
      <c r="G62" s="246"/>
    </row>
    <row r="63" spans="1:10" ht="15.75">
      <c r="A63" s="250"/>
      <c r="B63" s="251"/>
      <c r="C63" s="118"/>
      <c r="D63" s="118"/>
      <c r="E63" s="119"/>
      <c r="F63" s="126"/>
      <c r="G63" s="126"/>
    </row>
    <row r="64" spans="1:10" ht="3.75" customHeight="1">
      <c r="A64" s="250"/>
      <c r="B64" s="251"/>
      <c r="C64" s="118"/>
      <c r="D64" s="118"/>
      <c r="E64" s="119"/>
      <c r="F64" s="126"/>
      <c r="G64" s="126"/>
    </row>
    <row r="65" spans="1:7" ht="20.25" customHeight="1">
      <c r="A65" s="415" t="s">
        <v>140</v>
      </c>
      <c r="B65" s="416"/>
      <c r="C65" s="130" t="s">
        <v>389</v>
      </c>
      <c r="D65" s="130"/>
      <c r="F65" s="126"/>
    </row>
    <row r="66" spans="1:7" ht="15.75">
      <c r="A66" s="268"/>
      <c r="B66" s="130"/>
      <c r="C66" s="130"/>
      <c r="D66" s="130"/>
      <c r="F66" s="126"/>
    </row>
    <row r="67" spans="1:7" hidden="1">
      <c r="C67" s="111" t="s">
        <v>540</v>
      </c>
      <c r="E67" s="111">
        <v>2012</v>
      </c>
      <c r="F67" s="107">
        <v>2013</v>
      </c>
      <c r="G67" s="107">
        <v>2014</v>
      </c>
    </row>
    <row r="68" spans="1:7" hidden="1">
      <c r="C68" s="111">
        <v>481997.9</v>
      </c>
      <c r="D68" s="111" t="s">
        <v>479</v>
      </c>
      <c r="E68" s="111">
        <v>505793.1</v>
      </c>
      <c r="F68" s="111">
        <v>423694.9</v>
      </c>
      <c r="G68" s="107">
        <v>434400.3</v>
      </c>
    </row>
    <row r="69" spans="1:7" hidden="1">
      <c r="C69" s="111">
        <v>102436.9</v>
      </c>
      <c r="D69" s="111" t="s">
        <v>488</v>
      </c>
      <c r="E69" s="111">
        <v>105933.9</v>
      </c>
      <c r="F69" s="111">
        <v>86224.1</v>
      </c>
      <c r="G69" s="107">
        <v>91485.9</v>
      </c>
    </row>
    <row r="70" spans="1:7" hidden="1">
      <c r="C70" s="111">
        <f>C69*5%</f>
        <v>5121.8450000000003</v>
      </c>
      <c r="D70" s="111" t="s">
        <v>489</v>
      </c>
      <c r="E70" s="111">
        <f>E69*5%</f>
        <v>5296.6949999999997</v>
      </c>
      <c r="F70" s="111">
        <f>F69*5%</f>
        <v>4311.2050000000008</v>
      </c>
      <c r="G70" s="111">
        <f>G69*5%</f>
        <v>4574.2950000000001</v>
      </c>
    </row>
    <row r="71" spans="1:7" hidden="1"/>
    <row r="72" spans="1:7" hidden="1"/>
    <row r="73" spans="1:7" hidden="1">
      <c r="D73" s="111" t="s">
        <v>490</v>
      </c>
      <c r="E73" s="111">
        <v>11346</v>
      </c>
      <c r="F73" s="111"/>
    </row>
    <row r="74" spans="1:7" hidden="1">
      <c r="D74" s="111" t="s">
        <v>491</v>
      </c>
      <c r="E74" s="111">
        <v>-671.3</v>
      </c>
      <c r="F74" s="111" t="s">
        <v>541</v>
      </c>
      <c r="G74" s="107" t="s">
        <v>542</v>
      </c>
    </row>
    <row r="75" spans="1:7" hidden="1">
      <c r="D75" s="111" t="s">
        <v>492</v>
      </c>
      <c r="E75" s="111">
        <v>3497</v>
      </c>
      <c r="F75" s="111" t="s">
        <v>488</v>
      </c>
    </row>
    <row r="76" spans="1:7" hidden="1">
      <c r="D76" s="111" t="s">
        <v>450</v>
      </c>
      <c r="E76" s="111">
        <f>SUM(E73:E75)</f>
        <v>14171.7</v>
      </c>
      <c r="F76" s="111"/>
    </row>
    <row r="77" spans="1:7" hidden="1"/>
    <row r="78" spans="1:7" hidden="1"/>
    <row r="79" spans="1:7" hidden="1">
      <c r="B79" s="131" t="s">
        <v>508</v>
      </c>
      <c r="C79" s="111" t="e">
        <f>E60</f>
        <v>#REF!</v>
      </c>
      <c r="D79" s="111">
        <v>399859.20000000001</v>
      </c>
      <c r="E79" s="111">
        <v>11346</v>
      </c>
      <c r="F79" s="256" t="e">
        <f>C79-D79-E79</f>
        <v>#REF!</v>
      </c>
      <c r="G79" s="107" t="s">
        <v>509</v>
      </c>
    </row>
    <row r="80" spans="1:7" hidden="1">
      <c r="B80" s="131" t="s">
        <v>514</v>
      </c>
      <c r="C80" s="111">
        <f>E69</f>
        <v>105933.9</v>
      </c>
      <c r="D80" s="111" t="e">
        <f>F79</f>
        <v>#REF!</v>
      </c>
      <c r="F80" s="256" t="e">
        <f>C80-D80</f>
        <v>#REF!</v>
      </c>
      <c r="G80" s="107" t="s">
        <v>510</v>
      </c>
    </row>
    <row r="81" spans="2:7" hidden="1">
      <c r="B81" s="131" t="s">
        <v>511</v>
      </c>
      <c r="C81" s="111">
        <f>E69</f>
        <v>105933.9</v>
      </c>
      <c r="D81" s="257">
        <v>0.05</v>
      </c>
      <c r="F81" s="256">
        <f>C81*D81</f>
        <v>5296.6949999999997</v>
      </c>
    </row>
    <row r="82" spans="2:7" hidden="1">
      <c r="B82" s="131" t="s">
        <v>512</v>
      </c>
      <c r="C82" s="111">
        <f>F81</f>
        <v>5296.6949999999997</v>
      </c>
      <c r="D82" s="111">
        <f>E74</f>
        <v>-671.3</v>
      </c>
      <c r="F82" s="256">
        <f>C82+D82</f>
        <v>4625.3949999999995</v>
      </c>
      <c r="G82" s="107" t="s">
        <v>543</v>
      </c>
    </row>
    <row r="83" spans="2:7" hidden="1">
      <c r="B83" s="131" t="s">
        <v>513</v>
      </c>
      <c r="C83" s="111" t="e">
        <f>F80</f>
        <v>#REF!</v>
      </c>
      <c r="D83" s="111">
        <v>11346</v>
      </c>
      <c r="F83" s="256" t="e">
        <f>C83+D83</f>
        <v>#REF!</v>
      </c>
    </row>
  </sheetData>
  <mergeCells count="14">
    <mergeCell ref="E9:E10"/>
    <mergeCell ref="A65:B65"/>
    <mergeCell ref="F8:F10"/>
    <mergeCell ref="G8:G10"/>
    <mergeCell ref="B1:G1"/>
    <mergeCell ref="B2:G2"/>
    <mergeCell ref="B3:G3"/>
    <mergeCell ref="B4:G4"/>
    <mergeCell ref="A6:G6"/>
    <mergeCell ref="A8:A10"/>
    <mergeCell ref="B8:B10"/>
    <mergeCell ref="C8:E8"/>
    <mergeCell ref="C9:C10"/>
    <mergeCell ref="D9:D10"/>
  </mergeCells>
  <pageMargins left="0.9055118110236221" right="0.51181102362204722" top="0.74803149606299213" bottom="0.55118110236220474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67"/>
  <sheetViews>
    <sheetView topLeftCell="A347" workbookViewId="0">
      <selection activeCell="A347" sqref="A1:IV65536"/>
    </sheetView>
  </sheetViews>
  <sheetFormatPr defaultRowHeight="15.75"/>
  <cols>
    <col min="1" max="1" width="61.5703125" style="1" customWidth="1"/>
    <col min="2" max="2" width="5.5703125" style="1" customWidth="1"/>
    <col min="3" max="3" width="5.7109375" style="1" customWidth="1"/>
    <col min="4" max="4" width="10" style="1" customWidth="1"/>
    <col min="5" max="5" width="6" style="1" customWidth="1"/>
    <col min="6" max="6" width="12.5703125" style="1" customWidth="1"/>
    <col min="7" max="7" width="12.7109375" style="1" customWidth="1"/>
    <col min="8" max="8" width="12.5703125" style="1" customWidth="1"/>
    <col min="9" max="11" width="10.7109375" style="1" bestFit="1" customWidth="1"/>
    <col min="12" max="16384" width="9.140625" style="1"/>
  </cols>
  <sheetData>
    <row r="1" spans="1:11">
      <c r="C1" s="403" t="s">
        <v>390</v>
      </c>
      <c r="D1" s="403"/>
      <c r="E1" s="403"/>
      <c r="F1" s="403"/>
      <c r="G1" s="403"/>
      <c r="H1" s="403"/>
    </row>
    <row r="2" spans="1:11">
      <c r="C2" s="403" t="s">
        <v>494</v>
      </c>
      <c r="D2" s="403"/>
      <c r="E2" s="403"/>
      <c r="F2" s="403"/>
      <c r="G2" s="403"/>
      <c r="H2" s="403"/>
    </row>
    <row r="3" spans="1:11">
      <c r="C3" s="403" t="s">
        <v>463</v>
      </c>
      <c r="D3" s="403"/>
      <c r="E3" s="403"/>
      <c r="F3" s="403"/>
      <c r="G3" s="403"/>
      <c r="H3" s="403"/>
    </row>
    <row r="4" spans="1:11">
      <c r="C4" s="403" t="s">
        <v>464</v>
      </c>
      <c r="D4" s="403"/>
      <c r="E4" s="403"/>
      <c r="F4" s="403"/>
      <c r="G4" s="403"/>
      <c r="H4" s="403"/>
    </row>
    <row r="6" spans="1:11" ht="45.75" customHeight="1">
      <c r="A6" s="406" t="s">
        <v>478</v>
      </c>
      <c r="B6" s="404"/>
      <c r="C6" s="404"/>
      <c r="D6" s="404"/>
      <c r="E6" s="404"/>
      <c r="F6" s="404"/>
      <c r="G6" s="404"/>
      <c r="H6" s="404"/>
      <c r="I6" s="108"/>
    </row>
    <row r="7" spans="1:11" ht="15.75" customHeight="1">
      <c r="D7" s="9"/>
      <c r="E7" s="9"/>
      <c r="H7" s="9" t="s">
        <v>329</v>
      </c>
    </row>
    <row r="8" spans="1:11" ht="75">
      <c r="A8" s="41" t="s">
        <v>1</v>
      </c>
      <c r="B8" s="84" t="s">
        <v>2</v>
      </c>
      <c r="C8" s="85" t="s">
        <v>3</v>
      </c>
      <c r="D8" s="84" t="s">
        <v>4</v>
      </c>
      <c r="E8" s="84" t="s">
        <v>5</v>
      </c>
      <c r="F8" s="41" t="s">
        <v>391</v>
      </c>
      <c r="G8" s="132" t="s">
        <v>392</v>
      </c>
      <c r="H8" s="132" t="s">
        <v>475</v>
      </c>
    </row>
    <row r="9" spans="1:11" s="5" customFormat="1" ht="20.25">
      <c r="A9" s="19" t="s">
        <v>10</v>
      </c>
      <c r="B9" s="20" t="s">
        <v>6</v>
      </c>
      <c r="C9" s="20" t="s">
        <v>213</v>
      </c>
      <c r="D9" s="20"/>
      <c r="E9" s="20"/>
      <c r="F9" s="76" t="e">
        <f>F10+F14+F22+F28+F40+F44</f>
        <v>#REF!</v>
      </c>
      <c r="G9" s="76" t="e">
        <f>G10+G14+G22+G28+G40+G44</f>
        <v>#REF!</v>
      </c>
      <c r="H9" s="76" t="e">
        <f>H10+H14+H22+H28+H40+H44</f>
        <v>#REF!</v>
      </c>
      <c r="I9" s="29"/>
      <c r="J9" s="29"/>
      <c r="K9" s="29"/>
    </row>
    <row r="10" spans="1:11" s="5" customFormat="1" ht="28.5">
      <c r="A10" s="14" t="s">
        <v>249</v>
      </c>
      <c r="B10" s="15" t="s">
        <v>6</v>
      </c>
      <c r="C10" s="15" t="s">
        <v>7</v>
      </c>
      <c r="D10" s="15"/>
      <c r="E10" s="15"/>
      <c r="F10" s="81" t="e">
        <f>F13</f>
        <v>#REF!</v>
      </c>
      <c r="G10" s="81" t="e">
        <f>G13</f>
        <v>#REF!</v>
      </c>
      <c r="H10" s="81" t="e">
        <f>H13</f>
        <v>#REF!</v>
      </c>
    </row>
    <row r="11" spans="1:11" ht="49.5" customHeight="1">
      <c r="A11" s="79" t="s">
        <v>27</v>
      </c>
      <c r="B11" s="4" t="s">
        <v>6</v>
      </c>
      <c r="C11" s="4" t="s">
        <v>7</v>
      </c>
      <c r="D11" s="4" t="s">
        <v>29</v>
      </c>
      <c r="E11" s="4"/>
      <c r="F11" s="73"/>
      <c r="G11" s="60"/>
      <c r="H11" s="60"/>
    </row>
    <row r="12" spans="1:11">
      <c r="A12" s="80" t="s">
        <v>11</v>
      </c>
      <c r="B12" s="4" t="s">
        <v>6</v>
      </c>
      <c r="C12" s="4" t="s">
        <v>7</v>
      </c>
      <c r="D12" s="4" t="s">
        <v>30</v>
      </c>
      <c r="E12" s="4"/>
      <c r="F12" s="73"/>
      <c r="G12" s="60"/>
      <c r="H12" s="60"/>
    </row>
    <row r="13" spans="1:11" ht="16.5" customHeight="1">
      <c r="A13" s="3" t="s">
        <v>22</v>
      </c>
      <c r="B13" s="4" t="s">
        <v>6</v>
      </c>
      <c r="C13" s="4" t="s">
        <v>7</v>
      </c>
      <c r="D13" s="4" t="s">
        <v>30</v>
      </c>
      <c r="E13" s="4" t="s">
        <v>28</v>
      </c>
      <c r="F13" s="104" t="e">
        <f>#REF!</f>
        <v>#REF!</v>
      </c>
      <c r="G13" s="73" t="e">
        <f>#REF!</f>
        <v>#REF!</v>
      </c>
      <c r="H13" s="73" t="e">
        <f>#REF!</f>
        <v>#REF!</v>
      </c>
    </row>
    <row r="14" spans="1:11" s="5" customFormat="1" ht="42.75">
      <c r="A14" s="16" t="s">
        <v>242</v>
      </c>
      <c r="B14" s="15" t="s">
        <v>6</v>
      </c>
      <c r="C14" s="15" t="s">
        <v>9</v>
      </c>
      <c r="D14" s="15"/>
      <c r="E14" s="15"/>
      <c r="F14" s="66" t="e">
        <f>F17+F21+F19</f>
        <v>#REF!</v>
      </c>
      <c r="G14" s="66" t="e">
        <f>G17+G21+G19</f>
        <v>#REF!</v>
      </c>
      <c r="H14" s="66" t="e">
        <f>H17+H21+H19</f>
        <v>#REF!</v>
      </c>
    </row>
    <row r="15" spans="1:11" ht="48" customHeight="1">
      <c r="A15" s="79" t="s">
        <v>27</v>
      </c>
      <c r="B15" s="4" t="s">
        <v>6</v>
      </c>
      <c r="C15" s="4" t="s">
        <v>9</v>
      </c>
      <c r="D15" s="4" t="s">
        <v>29</v>
      </c>
      <c r="E15" s="4"/>
      <c r="F15" s="60"/>
      <c r="G15" s="60"/>
      <c r="H15" s="60"/>
    </row>
    <row r="16" spans="1:11">
      <c r="A16" s="79" t="s">
        <v>12</v>
      </c>
      <c r="B16" s="4" t="s">
        <v>6</v>
      </c>
      <c r="C16" s="4" t="s">
        <v>9</v>
      </c>
      <c r="D16" s="4" t="s">
        <v>31</v>
      </c>
      <c r="E16" s="4"/>
      <c r="F16" s="60"/>
      <c r="G16" s="60"/>
      <c r="H16" s="60"/>
    </row>
    <row r="17" spans="1:8" ht="20.25" customHeight="1">
      <c r="A17" s="80" t="s">
        <v>22</v>
      </c>
      <c r="B17" s="4" t="s">
        <v>6</v>
      </c>
      <c r="C17" s="4" t="s">
        <v>9</v>
      </c>
      <c r="D17" s="4" t="s">
        <v>31</v>
      </c>
      <c r="E17" s="4" t="s">
        <v>28</v>
      </c>
      <c r="F17" s="69" t="e">
        <f>#REF!</f>
        <v>#REF!</v>
      </c>
      <c r="G17" s="60" t="e">
        <f>#REF!</f>
        <v>#REF!</v>
      </c>
      <c r="H17" s="60" t="e">
        <f>#REF!</f>
        <v>#REF!</v>
      </c>
    </row>
    <row r="18" spans="1:8" ht="45.75" customHeight="1">
      <c r="A18" s="3" t="s">
        <v>279</v>
      </c>
      <c r="B18" s="4" t="s">
        <v>6</v>
      </c>
      <c r="C18" s="4" t="s">
        <v>9</v>
      </c>
      <c r="D18" s="4" t="s">
        <v>165</v>
      </c>
      <c r="E18" s="4"/>
      <c r="F18" s="69"/>
      <c r="G18" s="60"/>
      <c r="H18" s="60"/>
    </row>
    <row r="19" spans="1:8" ht="21.75" customHeight="1">
      <c r="A19" s="3" t="s">
        <v>22</v>
      </c>
      <c r="B19" s="4" t="s">
        <v>6</v>
      </c>
      <c r="C19" s="4" t="s">
        <v>9</v>
      </c>
      <c r="D19" s="4" t="s">
        <v>165</v>
      </c>
      <c r="E19" s="4" t="s">
        <v>28</v>
      </c>
      <c r="F19" s="69" t="e">
        <f>#REF!</f>
        <v>#REF!</v>
      </c>
      <c r="G19" s="60" t="e">
        <f>#REF!</f>
        <v>#REF!</v>
      </c>
      <c r="H19" s="60" t="e">
        <f>#REF!</f>
        <v>#REF!</v>
      </c>
    </row>
    <row r="20" spans="1:8" ht="31.5">
      <c r="A20" s="3" t="s">
        <v>34</v>
      </c>
      <c r="B20" s="4" t="s">
        <v>6</v>
      </c>
      <c r="C20" s="4" t="s">
        <v>9</v>
      </c>
      <c r="D20" s="4" t="s">
        <v>35</v>
      </c>
      <c r="E20" s="4"/>
      <c r="F20" s="69"/>
      <c r="G20" s="69"/>
      <c r="H20" s="69"/>
    </row>
    <row r="21" spans="1:8" ht="19.5" customHeight="1">
      <c r="A21" s="3" t="s">
        <v>22</v>
      </c>
      <c r="B21" s="4" t="s">
        <v>6</v>
      </c>
      <c r="C21" s="4" t="s">
        <v>9</v>
      </c>
      <c r="D21" s="4" t="s">
        <v>35</v>
      </c>
      <c r="E21" s="4" t="s">
        <v>28</v>
      </c>
      <c r="F21" s="69" t="e">
        <f>#REF!</f>
        <v>#REF!</v>
      </c>
      <c r="G21" s="69" t="e">
        <f>#REF!</f>
        <v>#REF!</v>
      </c>
      <c r="H21" s="69" t="e">
        <f>#REF!</f>
        <v>#REF!</v>
      </c>
    </row>
    <row r="22" spans="1:8" s="5" customFormat="1" ht="57">
      <c r="A22" s="14" t="s">
        <v>250</v>
      </c>
      <c r="B22" s="15" t="s">
        <v>6</v>
      </c>
      <c r="C22" s="15" t="s">
        <v>36</v>
      </c>
      <c r="D22" s="15"/>
      <c r="E22" s="15"/>
      <c r="F22" s="66" t="e">
        <f>F25+F27</f>
        <v>#REF!</v>
      </c>
      <c r="G22" s="66" t="e">
        <f>G25+G27</f>
        <v>#REF!</v>
      </c>
      <c r="H22" s="66" t="e">
        <f>H25+H27</f>
        <v>#REF!</v>
      </c>
    </row>
    <row r="23" spans="1:8" ht="47.25" customHeight="1">
      <c r="A23" s="79" t="s">
        <v>27</v>
      </c>
      <c r="B23" s="4" t="s">
        <v>6</v>
      </c>
      <c r="C23" s="4" t="s">
        <v>36</v>
      </c>
      <c r="D23" s="4" t="s">
        <v>29</v>
      </c>
      <c r="E23" s="4"/>
      <c r="F23" s="74"/>
      <c r="G23" s="60"/>
      <c r="H23" s="60"/>
    </row>
    <row r="24" spans="1:8">
      <c r="A24" s="79" t="s">
        <v>12</v>
      </c>
      <c r="B24" s="4" t="s">
        <v>6</v>
      </c>
      <c r="C24" s="4" t="s">
        <v>36</v>
      </c>
      <c r="D24" s="4" t="s">
        <v>31</v>
      </c>
      <c r="E24" s="4"/>
      <c r="F24" s="74"/>
      <c r="G24" s="60"/>
      <c r="H24" s="60"/>
    </row>
    <row r="25" spans="1:8" ht="15.75" customHeight="1">
      <c r="A25" s="3" t="s">
        <v>22</v>
      </c>
      <c r="B25" s="4" t="s">
        <v>6</v>
      </c>
      <c r="C25" s="4" t="s">
        <v>36</v>
      </c>
      <c r="D25" s="4" t="s">
        <v>31</v>
      </c>
      <c r="E25" s="4" t="s">
        <v>28</v>
      </c>
      <c r="F25" s="69" t="e">
        <f>#REF!</f>
        <v>#REF!</v>
      </c>
      <c r="G25" s="60" t="e">
        <f>#REF!</f>
        <v>#REF!</v>
      </c>
      <c r="H25" s="60" t="e">
        <f>#REF!</f>
        <v>#REF!</v>
      </c>
    </row>
    <row r="26" spans="1:8" ht="47.25">
      <c r="A26" s="3" t="s">
        <v>279</v>
      </c>
      <c r="B26" s="4" t="s">
        <v>6</v>
      </c>
      <c r="C26" s="4" t="s">
        <v>36</v>
      </c>
      <c r="D26" s="4" t="s">
        <v>165</v>
      </c>
      <c r="E26" s="4"/>
      <c r="F26" s="69"/>
      <c r="G26" s="60"/>
      <c r="H26" s="60"/>
    </row>
    <row r="27" spans="1:8" ht="13.5" customHeight="1">
      <c r="A27" s="3" t="s">
        <v>22</v>
      </c>
      <c r="B27" s="4" t="s">
        <v>6</v>
      </c>
      <c r="C27" s="4" t="s">
        <v>36</v>
      </c>
      <c r="D27" s="4" t="s">
        <v>165</v>
      </c>
      <c r="E27" s="4" t="s">
        <v>28</v>
      </c>
      <c r="F27" s="69" t="e">
        <f>#REF!</f>
        <v>#REF!</v>
      </c>
      <c r="G27" s="60" t="e">
        <f>#REF!</f>
        <v>#REF!</v>
      </c>
      <c r="H27" s="60" t="e">
        <f>#REF!</f>
        <v>#REF!</v>
      </c>
    </row>
    <row r="28" spans="1:8" s="5" customFormat="1" ht="47.25">
      <c r="A28" s="17" t="s">
        <v>37</v>
      </c>
      <c r="B28" s="15" t="s">
        <v>6</v>
      </c>
      <c r="C28" s="15" t="s">
        <v>38</v>
      </c>
      <c r="D28" s="15"/>
      <c r="E28" s="15"/>
      <c r="F28" s="66" t="e">
        <f>SUM(F29:F35)</f>
        <v>#REF!</v>
      </c>
      <c r="G28" s="66" t="e">
        <f>SUM(G29:G35)</f>
        <v>#REF!</v>
      </c>
      <c r="H28" s="66" t="e">
        <f>SUM(H29:H35)</f>
        <v>#REF!</v>
      </c>
    </row>
    <row r="29" spans="1:8" ht="51.75" customHeight="1">
      <c r="A29" s="79" t="s">
        <v>27</v>
      </c>
      <c r="B29" s="4" t="s">
        <v>6</v>
      </c>
      <c r="C29" s="4" t="s">
        <v>38</v>
      </c>
      <c r="D29" s="4" t="s">
        <v>29</v>
      </c>
      <c r="E29" s="4"/>
      <c r="F29" s="74"/>
      <c r="G29" s="60"/>
      <c r="H29" s="60"/>
    </row>
    <row r="30" spans="1:8">
      <c r="A30" s="79" t="s">
        <v>12</v>
      </c>
      <c r="B30" s="4" t="s">
        <v>6</v>
      </c>
      <c r="C30" s="4" t="s">
        <v>38</v>
      </c>
      <c r="D30" s="4" t="s">
        <v>31</v>
      </c>
      <c r="E30" s="4"/>
      <c r="F30" s="74"/>
      <c r="G30" s="60"/>
      <c r="H30" s="60"/>
    </row>
    <row r="31" spans="1:8" ht="16.5" customHeight="1">
      <c r="A31" s="80" t="s">
        <v>22</v>
      </c>
      <c r="B31" s="4" t="s">
        <v>6</v>
      </c>
      <c r="C31" s="4" t="s">
        <v>38</v>
      </c>
      <c r="D31" s="4" t="s">
        <v>31</v>
      </c>
      <c r="E31" s="4" t="s">
        <v>28</v>
      </c>
      <c r="F31" s="69" t="e">
        <f>#REF!</f>
        <v>#REF!</v>
      </c>
      <c r="G31" s="60" t="e">
        <f>#REF!</f>
        <v>#REF!</v>
      </c>
      <c r="H31" s="60" t="e">
        <f>#REF!</f>
        <v>#REF!</v>
      </c>
    </row>
    <row r="32" spans="1:8" ht="47.25">
      <c r="A32" s="3" t="s">
        <v>279</v>
      </c>
      <c r="B32" s="4" t="s">
        <v>6</v>
      </c>
      <c r="C32" s="4" t="s">
        <v>38</v>
      </c>
      <c r="D32" s="4" t="s">
        <v>165</v>
      </c>
      <c r="E32" s="4"/>
      <c r="F32" s="69"/>
      <c r="G32" s="60"/>
      <c r="H32" s="60"/>
    </row>
    <row r="33" spans="1:8" ht="21" customHeight="1">
      <c r="A33" s="3" t="s">
        <v>22</v>
      </c>
      <c r="B33" s="4" t="s">
        <v>6</v>
      </c>
      <c r="C33" s="4" t="s">
        <v>38</v>
      </c>
      <c r="D33" s="4" t="s">
        <v>165</v>
      </c>
      <c r="E33" s="4" t="s">
        <v>28</v>
      </c>
      <c r="F33" s="69" t="e">
        <f>#REF!</f>
        <v>#REF!</v>
      </c>
      <c r="G33" s="60" t="e">
        <f>#REF!</f>
        <v>#REF!</v>
      </c>
      <c r="H33" s="60" t="e">
        <f>#REF!</f>
        <v>#REF!</v>
      </c>
    </row>
    <row r="34" spans="1:8" ht="31.5">
      <c r="A34" s="3" t="s">
        <v>13</v>
      </c>
      <c r="B34" s="4" t="s">
        <v>6</v>
      </c>
      <c r="C34" s="4" t="s">
        <v>38</v>
      </c>
      <c r="D34" s="4" t="s">
        <v>39</v>
      </c>
      <c r="E34" s="4"/>
      <c r="F34" s="69"/>
      <c r="G34" s="60"/>
      <c r="H34" s="60"/>
    </row>
    <row r="35" spans="1:8" ht="16.5" customHeight="1">
      <c r="A35" s="3" t="s">
        <v>22</v>
      </c>
      <c r="B35" s="4" t="s">
        <v>6</v>
      </c>
      <c r="C35" s="4" t="s">
        <v>38</v>
      </c>
      <c r="D35" s="4" t="s">
        <v>39</v>
      </c>
      <c r="E35" s="4" t="s">
        <v>28</v>
      </c>
      <c r="F35" s="69" t="e">
        <f>#REF!</f>
        <v>#REF!</v>
      </c>
      <c r="G35" s="60" t="e">
        <f>#REF!</f>
        <v>#REF!</v>
      </c>
      <c r="H35" s="60" t="e">
        <f>#REF!</f>
        <v>#REF!</v>
      </c>
    </row>
    <row r="36" spans="1:8" hidden="1">
      <c r="A36" s="21" t="s">
        <v>178</v>
      </c>
      <c r="B36" s="15" t="s">
        <v>6</v>
      </c>
      <c r="C36" s="15" t="s">
        <v>70</v>
      </c>
      <c r="D36" s="15"/>
      <c r="E36" s="15"/>
      <c r="F36" s="66">
        <f>F39</f>
        <v>0</v>
      </c>
      <c r="G36" s="66">
        <f>G39</f>
        <v>0</v>
      </c>
      <c r="H36" s="66">
        <f>H39</f>
        <v>0</v>
      </c>
    </row>
    <row r="37" spans="1:8" hidden="1">
      <c r="A37" s="56" t="s">
        <v>179</v>
      </c>
      <c r="B37" s="23" t="s">
        <v>6</v>
      </c>
      <c r="C37" s="23" t="s">
        <v>70</v>
      </c>
      <c r="D37" s="23" t="s">
        <v>180</v>
      </c>
      <c r="E37" s="23"/>
      <c r="F37" s="67"/>
      <c r="G37" s="60"/>
      <c r="H37" s="60"/>
    </row>
    <row r="38" spans="1:8" ht="31.5" hidden="1">
      <c r="A38" s="56" t="s">
        <v>181</v>
      </c>
      <c r="B38" s="23" t="s">
        <v>6</v>
      </c>
      <c r="C38" s="23" t="s">
        <v>70</v>
      </c>
      <c r="D38" s="23" t="s">
        <v>182</v>
      </c>
      <c r="E38" s="23"/>
      <c r="F38" s="67"/>
      <c r="G38" s="60"/>
      <c r="H38" s="60"/>
    </row>
    <row r="39" spans="1:8" hidden="1">
      <c r="A39" s="3" t="s">
        <v>22</v>
      </c>
      <c r="B39" s="23" t="s">
        <v>6</v>
      </c>
      <c r="C39" s="23" t="s">
        <v>70</v>
      </c>
      <c r="D39" s="23" t="s">
        <v>182</v>
      </c>
      <c r="E39" s="23" t="s">
        <v>28</v>
      </c>
      <c r="F39" s="69">
        <v>0</v>
      </c>
      <c r="G39" s="60">
        <v>0</v>
      </c>
      <c r="H39" s="60">
        <v>0</v>
      </c>
    </row>
    <row r="40" spans="1:8" s="11" customFormat="1">
      <c r="A40" s="21" t="s">
        <v>14</v>
      </c>
      <c r="B40" s="15" t="s">
        <v>6</v>
      </c>
      <c r="C40" s="15" t="s">
        <v>40</v>
      </c>
      <c r="D40" s="15"/>
      <c r="E40" s="15"/>
      <c r="F40" s="66" t="e">
        <f>F43</f>
        <v>#REF!</v>
      </c>
      <c r="G40" s="66" t="e">
        <f>G43</f>
        <v>#REF!</v>
      </c>
      <c r="H40" s="66" t="e">
        <f>H43</f>
        <v>#REF!</v>
      </c>
    </row>
    <row r="41" spans="1:8">
      <c r="A41" s="3" t="s">
        <v>14</v>
      </c>
      <c r="B41" s="4" t="s">
        <v>6</v>
      </c>
      <c r="C41" s="4" t="s">
        <v>40</v>
      </c>
      <c r="D41" s="4" t="s">
        <v>44</v>
      </c>
      <c r="E41" s="4"/>
      <c r="F41" s="60"/>
      <c r="G41" s="60"/>
      <c r="H41" s="60"/>
    </row>
    <row r="42" spans="1:8">
      <c r="A42" s="3" t="s">
        <v>45</v>
      </c>
      <c r="B42" s="4" t="s">
        <v>6</v>
      </c>
      <c r="C42" s="4" t="s">
        <v>40</v>
      </c>
      <c r="D42" s="4" t="s">
        <v>46</v>
      </c>
      <c r="E42" s="4"/>
      <c r="F42" s="60"/>
      <c r="G42" s="60"/>
      <c r="H42" s="60"/>
    </row>
    <row r="43" spans="1:8">
      <c r="A43" s="3" t="s">
        <v>41</v>
      </c>
      <c r="B43" s="4" t="s">
        <v>6</v>
      </c>
      <c r="C43" s="4" t="s">
        <v>40</v>
      </c>
      <c r="D43" s="4" t="s">
        <v>46</v>
      </c>
      <c r="E43" s="4" t="s">
        <v>42</v>
      </c>
      <c r="F43" s="69" t="e">
        <f>#REF!</f>
        <v>#REF!</v>
      </c>
      <c r="G43" s="60" t="e">
        <f>#REF!</f>
        <v>#REF!</v>
      </c>
      <c r="H43" s="60" t="e">
        <f>#REF!</f>
        <v>#REF!</v>
      </c>
    </row>
    <row r="44" spans="1:8">
      <c r="A44" s="21" t="s">
        <v>15</v>
      </c>
      <c r="B44" s="15" t="s">
        <v>6</v>
      </c>
      <c r="C44" s="15" t="s">
        <v>215</v>
      </c>
      <c r="D44" s="15"/>
      <c r="E44" s="15"/>
      <c r="F44" s="66" t="e">
        <f>SUM(F45:F65)</f>
        <v>#REF!</v>
      </c>
      <c r="G44" s="66" t="e">
        <f>SUM(G45:G65)</f>
        <v>#REF!</v>
      </c>
      <c r="H44" s="66" t="e">
        <f>SUM(H45:H65)</f>
        <v>#REF!</v>
      </c>
    </row>
    <row r="45" spans="1:8" ht="31.5">
      <c r="A45" s="32" t="s">
        <v>234</v>
      </c>
      <c r="B45" s="4" t="s">
        <v>6</v>
      </c>
      <c r="C45" s="4" t="s">
        <v>215</v>
      </c>
      <c r="D45" s="4" t="s">
        <v>53</v>
      </c>
      <c r="E45" s="23"/>
      <c r="F45" s="138"/>
      <c r="G45" s="138"/>
      <c r="H45" s="138"/>
    </row>
    <row r="46" spans="1:8">
      <c r="A46" s="3" t="s">
        <v>16</v>
      </c>
      <c r="B46" s="4" t="s">
        <v>6</v>
      </c>
      <c r="C46" s="4" t="s">
        <v>215</v>
      </c>
      <c r="D46" s="4" t="s">
        <v>54</v>
      </c>
      <c r="E46" s="23"/>
      <c r="F46" s="138"/>
      <c r="G46" s="138"/>
      <c r="H46" s="138"/>
    </row>
    <row r="47" spans="1:8" ht="18" customHeight="1">
      <c r="A47" s="3" t="s">
        <v>22</v>
      </c>
      <c r="B47" s="4" t="s">
        <v>6</v>
      </c>
      <c r="C47" s="4" t="s">
        <v>215</v>
      </c>
      <c r="D47" s="4" t="s">
        <v>54</v>
      </c>
      <c r="E47" s="23" t="s">
        <v>28</v>
      </c>
      <c r="F47" s="69" t="e">
        <f>#REF!</f>
        <v>#REF!</v>
      </c>
      <c r="G47" s="69" t="e">
        <f>#REF!</f>
        <v>#REF!</v>
      </c>
      <c r="H47" s="69" t="e">
        <f>#REF!</f>
        <v>#REF!</v>
      </c>
    </row>
    <row r="48" spans="1:8" ht="46.5" customHeight="1">
      <c r="A48" s="24" t="s">
        <v>27</v>
      </c>
      <c r="B48" s="23" t="s">
        <v>6</v>
      </c>
      <c r="C48" s="23" t="s">
        <v>215</v>
      </c>
      <c r="D48" s="23" t="s">
        <v>50</v>
      </c>
      <c r="E48" s="141"/>
      <c r="F48" s="138"/>
      <c r="G48" s="138"/>
      <c r="H48" s="138"/>
    </row>
    <row r="49" spans="1:8" ht="16.5" customHeight="1">
      <c r="A49" s="3" t="s">
        <v>51</v>
      </c>
      <c r="B49" s="4" t="s">
        <v>6</v>
      </c>
      <c r="C49" s="4" t="s">
        <v>215</v>
      </c>
      <c r="D49" s="4" t="s">
        <v>52</v>
      </c>
      <c r="E49" s="23"/>
      <c r="F49" s="138"/>
      <c r="G49" s="138"/>
      <c r="H49" s="138"/>
    </row>
    <row r="50" spans="1:8" ht="15" customHeight="1">
      <c r="A50" s="3" t="s">
        <v>22</v>
      </c>
      <c r="B50" s="4" t="s">
        <v>6</v>
      </c>
      <c r="C50" s="4" t="s">
        <v>215</v>
      </c>
      <c r="D50" s="4" t="s">
        <v>52</v>
      </c>
      <c r="E50" s="23" t="s">
        <v>28</v>
      </c>
      <c r="F50" s="69" t="e">
        <f>#REF!</f>
        <v>#REF!</v>
      </c>
      <c r="G50" s="69" t="e">
        <f>#REF!</f>
        <v>#REF!</v>
      </c>
      <c r="H50" s="69" t="e">
        <f>#REF!</f>
        <v>#REF!</v>
      </c>
    </row>
    <row r="51" spans="1:8" ht="31.5">
      <c r="A51" s="32" t="s">
        <v>234</v>
      </c>
      <c r="B51" s="4" t="s">
        <v>6</v>
      </c>
      <c r="C51" s="4" t="s">
        <v>215</v>
      </c>
      <c r="D51" s="4" t="s">
        <v>53</v>
      </c>
      <c r="E51" s="23"/>
      <c r="F51" s="60"/>
      <c r="G51" s="60"/>
      <c r="H51" s="60"/>
    </row>
    <row r="52" spans="1:8">
      <c r="A52" s="45" t="s">
        <v>16</v>
      </c>
      <c r="B52" s="44" t="s">
        <v>6</v>
      </c>
      <c r="C52" s="44" t="s">
        <v>215</v>
      </c>
      <c r="D52" s="44" t="s">
        <v>54</v>
      </c>
      <c r="E52" s="23"/>
      <c r="F52" s="60"/>
      <c r="G52" s="60"/>
      <c r="H52" s="60"/>
    </row>
    <row r="53" spans="1:8" ht="15.75" customHeight="1">
      <c r="A53" s="45" t="s">
        <v>22</v>
      </c>
      <c r="B53" s="44" t="s">
        <v>6</v>
      </c>
      <c r="C53" s="44" t="s">
        <v>215</v>
      </c>
      <c r="D53" s="44" t="s">
        <v>54</v>
      </c>
      <c r="E53" s="23" t="s">
        <v>28</v>
      </c>
      <c r="F53" s="69" t="e">
        <f>#REF!</f>
        <v>#REF!</v>
      </c>
      <c r="G53" s="60" t="e">
        <f>#REF!</f>
        <v>#REF!</v>
      </c>
      <c r="H53" s="60" t="e">
        <f>#REF!</f>
        <v>#REF!</v>
      </c>
    </row>
    <row r="54" spans="1:8" ht="63" hidden="1">
      <c r="A54" s="45" t="s">
        <v>536</v>
      </c>
      <c r="B54" s="44" t="s">
        <v>6</v>
      </c>
      <c r="C54" s="44" t="s">
        <v>215</v>
      </c>
      <c r="D54" s="44" t="s">
        <v>166</v>
      </c>
      <c r="E54" s="23"/>
      <c r="F54" s="69"/>
      <c r="G54" s="60"/>
      <c r="H54" s="60"/>
    </row>
    <row r="55" spans="1:8" hidden="1">
      <c r="A55" s="45" t="s">
        <v>41</v>
      </c>
      <c r="B55" s="44" t="s">
        <v>6</v>
      </c>
      <c r="C55" s="44" t="s">
        <v>215</v>
      </c>
      <c r="D55" s="44" t="s">
        <v>166</v>
      </c>
      <c r="E55" s="269" t="s">
        <v>42</v>
      </c>
      <c r="F55" s="69" t="e">
        <f>#REF!</f>
        <v>#REF!</v>
      </c>
      <c r="G55" s="60" t="e">
        <f>#REF!</f>
        <v>#REF!</v>
      </c>
      <c r="H55" s="60" t="e">
        <f>#REF!</f>
        <v>#REF!</v>
      </c>
    </row>
    <row r="56" spans="1:8" ht="15" customHeight="1">
      <c r="A56" s="3" t="s">
        <v>191</v>
      </c>
      <c r="B56" s="4" t="s">
        <v>6</v>
      </c>
      <c r="C56" s="4" t="s">
        <v>215</v>
      </c>
      <c r="D56" s="4" t="s">
        <v>190</v>
      </c>
      <c r="E56" s="23"/>
      <c r="F56" s="69"/>
      <c r="G56" s="60"/>
      <c r="H56" s="60"/>
    </row>
    <row r="57" spans="1:8">
      <c r="A57" s="3" t="s">
        <v>274</v>
      </c>
      <c r="B57" s="4" t="s">
        <v>6</v>
      </c>
      <c r="C57" s="4" t="s">
        <v>215</v>
      </c>
      <c r="D57" s="4" t="s">
        <v>327</v>
      </c>
      <c r="E57" s="23"/>
      <c r="F57" s="69"/>
      <c r="G57" s="60"/>
      <c r="H57" s="60"/>
    </row>
    <row r="58" spans="1:8" ht="47.25">
      <c r="A58" s="24" t="s">
        <v>275</v>
      </c>
      <c r="B58" s="4" t="s">
        <v>6</v>
      </c>
      <c r="C58" s="4" t="s">
        <v>215</v>
      </c>
      <c r="D58" s="4" t="s">
        <v>327</v>
      </c>
      <c r="E58" s="23" t="s">
        <v>276</v>
      </c>
      <c r="F58" s="69" t="e">
        <f>#REF!</f>
        <v>#REF!</v>
      </c>
      <c r="G58" s="60" t="e">
        <f>#REF!</f>
        <v>#REF!</v>
      </c>
      <c r="H58" s="60" t="e">
        <f>#REF!</f>
        <v>#REF!</v>
      </c>
    </row>
    <row r="59" spans="1:8" ht="23.25" customHeight="1">
      <c r="A59" s="3" t="s">
        <v>148</v>
      </c>
      <c r="B59" s="4" t="s">
        <v>6</v>
      </c>
      <c r="C59" s="4" t="s">
        <v>215</v>
      </c>
      <c r="D59" s="4" t="s">
        <v>147</v>
      </c>
      <c r="E59" s="23"/>
      <c r="F59" s="69"/>
      <c r="G59" s="60"/>
      <c r="H59" s="60"/>
    </row>
    <row r="60" spans="1:8" ht="63.75" customHeight="1">
      <c r="A60" s="3" t="s">
        <v>393</v>
      </c>
      <c r="B60" s="4" t="s">
        <v>6</v>
      </c>
      <c r="C60" s="4" t="s">
        <v>215</v>
      </c>
      <c r="D60" s="4" t="s">
        <v>394</v>
      </c>
      <c r="E60" s="23"/>
      <c r="F60" s="69"/>
      <c r="G60" s="60"/>
      <c r="H60" s="60"/>
    </row>
    <row r="61" spans="1:8">
      <c r="A61" s="3" t="s">
        <v>41</v>
      </c>
      <c r="B61" s="4" t="s">
        <v>6</v>
      </c>
      <c r="C61" s="4" t="s">
        <v>215</v>
      </c>
      <c r="D61" s="4" t="s">
        <v>394</v>
      </c>
      <c r="E61" s="23" t="s">
        <v>42</v>
      </c>
      <c r="F61" s="69" t="e">
        <f>#REF!</f>
        <v>#REF!</v>
      </c>
      <c r="G61" s="60" t="e">
        <f>#REF!</f>
        <v>#REF!</v>
      </c>
      <c r="H61" s="60" t="e">
        <f>#REF!</f>
        <v>#REF!</v>
      </c>
    </row>
    <row r="62" spans="1:8">
      <c r="A62" s="3" t="s">
        <v>307</v>
      </c>
      <c r="B62" s="4" t="s">
        <v>6</v>
      </c>
      <c r="C62" s="4" t="s">
        <v>215</v>
      </c>
      <c r="D62" s="4" t="s">
        <v>306</v>
      </c>
      <c r="E62" s="23"/>
      <c r="F62" s="69" t="e">
        <f>#REF!</f>
        <v>#REF!</v>
      </c>
      <c r="G62" s="60" t="e">
        <f>#REF!</f>
        <v>#REF!</v>
      </c>
      <c r="H62" s="60" t="e">
        <f>#REF!</f>
        <v>#REF!</v>
      </c>
    </row>
    <row r="63" spans="1:8" ht="31.5">
      <c r="A63" s="32" t="s">
        <v>234</v>
      </c>
      <c r="B63" s="33" t="s">
        <v>6</v>
      </c>
      <c r="C63" s="33" t="s">
        <v>215</v>
      </c>
      <c r="D63" s="33" t="s">
        <v>53</v>
      </c>
      <c r="E63" s="23"/>
      <c r="F63" s="133"/>
      <c r="G63" s="133"/>
      <c r="H63" s="133"/>
    </row>
    <row r="64" spans="1:8" ht="19.5" customHeight="1">
      <c r="A64" s="3" t="s">
        <v>16</v>
      </c>
      <c r="B64" s="33" t="s">
        <v>6</v>
      </c>
      <c r="C64" s="33" t="s">
        <v>215</v>
      </c>
      <c r="D64" s="33" t="s">
        <v>54</v>
      </c>
      <c r="E64" s="23"/>
      <c r="F64" s="69"/>
      <c r="G64" s="60"/>
      <c r="H64" s="60"/>
    </row>
    <row r="65" spans="1:8" ht="15" customHeight="1">
      <c r="A65" s="3" t="s">
        <v>22</v>
      </c>
      <c r="B65" s="33" t="s">
        <v>6</v>
      </c>
      <c r="C65" s="33" t="s">
        <v>215</v>
      </c>
      <c r="D65" s="33" t="s">
        <v>54</v>
      </c>
      <c r="E65" s="23" t="s">
        <v>28</v>
      </c>
      <c r="F65" s="69" t="e">
        <f>#REF!</f>
        <v>#REF!</v>
      </c>
      <c r="G65" s="60" t="e">
        <f>#REF!</f>
        <v>#REF!</v>
      </c>
      <c r="H65" s="60" t="e">
        <f>#REF!</f>
        <v>#REF!</v>
      </c>
    </row>
    <row r="66" spans="1:8" s="18" customFormat="1" ht="39.75" customHeight="1">
      <c r="A66" s="19" t="s">
        <v>47</v>
      </c>
      <c r="B66" s="22" t="s">
        <v>9</v>
      </c>
      <c r="C66" s="22" t="s">
        <v>213</v>
      </c>
      <c r="D66" s="22"/>
      <c r="E66" s="22"/>
      <c r="F66" s="244" t="e">
        <f>F70</f>
        <v>#REF!</v>
      </c>
      <c r="G66" s="244" t="e">
        <f>G70</f>
        <v>#REF!</v>
      </c>
      <c r="H66" s="244" t="e">
        <f>H70</f>
        <v>#REF!</v>
      </c>
    </row>
    <row r="67" spans="1:8" hidden="1">
      <c r="A67" s="21" t="s">
        <v>483</v>
      </c>
      <c r="B67" s="15" t="s">
        <v>9</v>
      </c>
      <c r="C67" s="15" t="s">
        <v>36</v>
      </c>
      <c r="D67" s="15"/>
      <c r="E67" s="15"/>
      <c r="F67" s="245" t="e">
        <f>F69</f>
        <v>#REF!</v>
      </c>
      <c r="G67" s="245" t="e">
        <f>G69</f>
        <v>#REF!</v>
      </c>
      <c r="H67" s="245" t="e">
        <f>H69</f>
        <v>#REF!</v>
      </c>
    </row>
    <row r="68" spans="1:8" ht="31.5" hidden="1">
      <c r="A68" s="3" t="s">
        <v>51</v>
      </c>
      <c r="B68" s="4" t="s">
        <v>9</v>
      </c>
      <c r="C68" s="4" t="s">
        <v>36</v>
      </c>
      <c r="D68" s="4" t="s">
        <v>52</v>
      </c>
      <c r="E68" s="23"/>
      <c r="F68" s="60"/>
      <c r="G68" s="60"/>
      <c r="H68" s="60"/>
    </row>
    <row r="69" spans="1:8" hidden="1">
      <c r="A69" s="3" t="s">
        <v>22</v>
      </c>
      <c r="B69" s="4" t="s">
        <v>9</v>
      </c>
      <c r="C69" s="4" t="s">
        <v>36</v>
      </c>
      <c r="D69" s="4" t="s">
        <v>52</v>
      </c>
      <c r="E69" s="23" t="s">
        <v>28</v>
      </c>
      <c r="F69" s="60" t="e">
        <f>#REF!</f>
        <v>#REF!</v>
      </c>
      <c r="G69" s="60" t="e">
        <f>#REF!</f>
        <v>#REF!</v>
      </c>
      <c r="H69" s="60" t="e">
        <f>#REF!</f>
        <v>#REF!</v>
      </c>
    </row>
    <row r="70" spans="1:8" ht="47.25">
      <c r="A70" s="51" t="s">
        <v>167</v>
      </c>
      <c r="B70" s="53" t="s">
        <v>9</v>
      </c>
      <c r="C70" s="53" t="s">
        <v>92</v>
      </c>
      <c r="D70" s="135"/>
      <c r="E70" s="134"/>
      <c r="F70" s="136" t="e">
        <f>F73</f>
        <v>#REF!</v>
      </c>
      <c r="G70" s="136" t="e">
        <f>G73</f>
        <v>#REF!</v>
      </c>
      <c r="H70" s="136" t="e">
        <f>H73</f>
        <v>#REF!</v>
      </c>
    </row>
    <row r="71" spans="1:8" ht="33" customHeight="1">
      <c r="A71" s="52" t="s">
        <v>252</v>
      </c>
      <c r="B71" s="4" t="s">
        <v>9</v>
      </c>
      <c r="C71" s="4" t="s">
        <v>92</v>
      </c>
      <c r="D71" s="4" t="s">
        <v>251</v>
      </c>
      <c r="E71" s="4"/>
      <c r="F71" s="60"/>
      <c r="G71" s="60"/>
      <c r="H71" s="60"/>
    </row>
    <row r="72" spans="1:8" ht="47.25">
      <c r="A72" s="52" t="s">
        <v>168</v>
      </c>
      <c r="B72" s="4" t="s">
        <v>9</v>
      </c>
      <c r="C72" s="4" t="s">
        <v>92</v>
      </c>
      <c r="D72" s="4" t="s">
        <v>169</v>
      </c>
      <c r="E72" s="4"/>
      <c r="F72" s="60"/>
      <c r="G72" s="60"/>
      <c r="H72" s="60"/>
    </row>
    <row r="73" spans="1:8" ht="18.75" customHeight="1">
      <c r="A73" s="3" t="s">
        <v>22</v>
      </c>
      <c r="B73" s="4" t="s">
        <v>9</v>
      </c>
      <c r="C73" s="4" t="s">
        <v>92</v>
      </c>
      <c r="D73" s="4" t="s">
        <v>169</v>
      </c>
      <c r="E73" s="4" t="s">
        <v>28</v>
      </c>
      <c r="F73" s="60" t="e">
        <f>#REF!</f>
        <v>#REF!</v>
      </c>
      <c r="G73" s="60" t="e">
        <f>#REF!</f>
        <v>#REF!</v>
      </c>
      <c r="H73" s="60" t="e">
        <f>#REF!</f>
        <v>#REF!</v>
      </c>
    </row>
    <row r="74" spans="1:8" s="5" customFormat="1" ht="20.25">
      <c r="A74" s="19" t="s">
        <v>17</v>
      </c>
      <c r="B74" s="22" t="s">
        <v>36</v>
      </c>
      <c r="C74" s="22" t="s">
        <v>213</v>
      </c>
      <c r="D74" s="22"/>
      <c r="E74" s="22"/>
      <c r="F74" s="65" t="e">
        <f>F75+F80+F85+F90+F99</f>
        <v>#REF!</v>
      </c>
      <c r="G74" s="65" t="e">
        <f>G75+G80+G85+G90+G99</f>
        <v>#REF!</v>
      </c>
      <c r="H74" s="65" t="e">
        <f>H75+H80+H85+H90+H99</f>
        <v>#REF!</v>
      </c>
    </row>
    <row r="75" spans="1:8" s="11" customFormat="1" ht="18.75" customHeight="1">
      <c r="A75" s="21" t="s">
        <v>18</v>
      </c>
      <c r="B75" s="15" t="s">
        <v>36</v>
      </c>
      <c r="C75" s="15" t="s">
        <v>58</v>
      </c>
      <c r="D75" s="15"/>
      <c r="E75" s="15"/>
      <c r="F75" s="66" t="e">
        <f>SUM(F76:F79)</f>
        <v>#REF!</v>
      </c>
      <c r="G75" s="66" t="e">
        <f>SUM(G76:G79)</f>
        <v>#REF!</v>
      </c>
      <c r="H75" s="66" t="e">
        <f>SUM(H76:H79)</f>
        <v>#REF!</v>
      </c>
    </row>
    <row r="76" spans="1:8">
      <c r="A76" s="3" t="s">
        <v>206</v>
      </c>
      <c r="B76" s="4" t="s">
        <v>36</v>
      </c>
      <c r="C76" s="4" t="s">
        <v>58</v>
      </c>
      <c r="D76" s="4" t="s">
        <v>56</v>
      </c>
      <c r="E76" s="4"/>
      <c r="F76" s="60"/>
      <c r="G76" s="60"/>
      <c r="H76" s="60"/>
    </row>
    <row r="77" spans="1:8" ht="15" customHeight="1">
      <c r="A77" s="3" t="s">
        <v>19</v>
      </c>
      <c r="B77" s="4" t="s">
        <v>36</v>
      </c>
      <c r="C77" s="4" t="s">
        <v>58</v>
      </c>
      <c r="D77" s="4" t="s">
        <v>223</v>
      </c>
      <c r="E77" s="4"/>
      <c r="F77" s="60"/>
      <c r="G77" s="60"/>
      <c r="H77" s="60"/>
    </row>
    <row r="78" spans="1:8">
      <c r="A78" s="3" t="s">
        <v>20</v>
      </c>
      <c r="B78" s="4" t="s">
        <v>36</v>
      </c>
      <c r="C78" s="4" t="s">
        <v>58</v>
      </c>
      <c r="D78" s="4" t="s">
        <v>223</v>
      </c>
      <c r="E78" s="4" t="s">
        <v>59</v>
      </c>
      <c r="F78" s="69" t="e">
        <f>#REF!</f>
        <v>#REF!</v>
      </c>
      <c r="G78" s="60" t="e">
        <f>#REF!</f>
        <v>#REF!</v>
      </c>
      <c r="H78" s="60" t="e">
        <f>#REF!</f>
        <v>#REF!</v>
      </c>
    </row>
    <row r="79" spans="1:8" ht="16.5" customHeight="1">
      <c r="A79" s="3" t="s">
        <v>22</v>
      </c>
      <c r="B79" s="4" t="s">
        <v>36</v>
      </c>
      <c r="C79" s="4" t="s">
        <v>58</v>
      </c>
      <c r="D79" s="4" t="s">
        <v>223</v>
      </c>
      <c r="E79" s="4" t="s">
        <v>28</v>
      </c>
      <c r="F79" s="69" t="e">
        <f>#REF!</f>
        <v>#REF!</v>
      </c>
      <c r="G79" s="60" t="e">
        <f>#REF!</f>
        <v>#REF!</v>
      </c>
      <c r="H79" s="60" t="e">
        <f>#REF!</f>
        <v>#REF!</v>
      </c>
    </row>
    <row r="80" spans="1:8" ht="21" customHeight="1">
      <c r="A80" s="21" t="s">
        <v>225</v>
      </c>
      <c r="B80" s="15" t="s">
        <v>36</v>
      </c>
      <c r="C80" s="15" t="s">
        <v>60</v>
      </c>
      <c r="D80" s="15"/>
      <c r="E80" s="15"/>
      <c r="F80" s="66" t="e">
        <f>SUM(F81:F84)</f>
        <v>#REF!</v>
      </c>
      <c r="G80" s="66" t="e">
        <f>SUM(G81:G84)</f>
        <v>#REF!</v>
      </c>
      <c r="H80" s="66" t="e">
        <f>SUM(H81:H84)</f>
        <v>#REF!</v>
      </c>
    </row>
    <row r="81" spans="1:8">
      <c r="A81" s="86" t="s">
        <v>149</v>
      </c>
      <c r="B81" s="44" t="s">
        <v>36</v>
      </c>
      <c r="C81" s="44" t="s">
        <v>60</v>
      </c>
      <c r="D81" s="33" t="s">
        <v>84</v>
      </c>
      <c r="E81" s="43"/>
      <c r="F81" s="71"/>
      <c r="G81" s="60"/>
      <c r="H81" s="60"/>
    </row>
    <row r="82" spans="1:8">
      <c r="A82" s="80" t="s">
        <v>138</v>
      </c>
      <c r="B82" s="44" t="s">
        <v>36</v>
      </c>
      <c r="C82" s="44" t="s">
        <v>60</v>
      </c>
      <c r="D82" s="33" t="s">
        <v>139</v>
      </c>
      <c r="E82" s="43"/>
      <c r="F82" s="69"/>
      <c r="G82" s="60"/>
      <c r="H82" s="60"/>
    </row>
    <row r="83" spans="1:8" ht="94.5">
      <c r="A83" s="80" t="s">
        <v>188</v>
      </c>
      <c r="B83" s="44" t="s">
        <v>36</v>
      </c>
      <c r="C83" s="44" t="s">
        <v>60</v>
      </c>
      <c r="D83" s="33" t="s">
        <v>189</v>
      </c>
      <c r="E83" s="43"/>
      <c r="F83" s="69"/>
      <c r="G83" s="60"/>
      <c r="H83" s="60"/>
    </row>
    <row r="84" spans="1:8" ht="31.5">
      <c r="A84" s="80" t="s">
        <v>150</v>
      </c>
      <c r="B84" s="44" t="s">
        <v>36</v>
      </c>
      <c r="C84" s="44" t="s">
        <v>60</v>
      </c>
      <c r="D84" s="33" t="s">
        <v>189</v>
      </c>
      <c r="E84" s="44" t="s">
        <v>224</v>
      </c>
      <c r="F84" s="69" t="e">
        <f>#REF!</f>
        <v>#REF!</v>
      </c>
      <c r="G84" s="69" t="e">
        <f>#REF!</f>
        <v>#REF!</v>
      </c>
      <c r="H84" s="69" t="e">
        <f>#REF!</f>
        <v>#REF!</v>
      </c>
    </row>
    <row r="85" spans="1:8" ht="21.75" customHeight="1">
      <c r="A85" s="21" t="s">
        <v>308</v>
      </c>
      <c r="B85" s="15" t="s">
        <v>36</v>
      </c>
      <c r="C85" s="15" t="s">
        <v>92</v>
      </c>
      <c r="D85" s="15"/>
      <c r="E85" s="15"/>
      <c r="F85" s="228" t="e">
        <f>SUM(F86:F89)</f>
        <v>#REF!</v>
      </c>
      <c r="G85" s="228" t="e">
        <f>SUM(G86:G89)</f>
        <v>#REF!</v>
      </c>
      <c r="H85" s="228" t="e">
        <f>SUM(H86:H89)</f>
        <v>#REF!</v>
      </c>
    </row>
    <row r="86" spans="1:8" ht="31.5">
      <c r="A86" s="80" t="s">
        <v>611</v>
      </c>
      <c r="B86" s="44" t="s">
        <v>36</v>
      </c>
      <c r="C86" s="44" t="s">
        <v>92</v>
      </c>
      <c r="D86" s="33" t="s">
        <v>64</v>
      </c>
      <c r="E86" s="23"/>
      <c r="F86" s="69"/>
      <c r="G86" s="69"/>
      <c r="H86" s="69"/>
    </row>
    <row r="87" spans="1:8" ht="65.25" customHeight="1">
      <c r="A87" s="80" t="s">
        <v>613</v>
      </c>
      <c r="B87" s="44" t="s">
        <v>36</v>
      </c>
      <c r="C87" s="44" t="s">
        <v>92</v>
      </c>
      <c r="D87" s="33" t="s">
        <v>612</v>
      </c>
      <c r="E87" s="23"/>
      <c r="F87" s="69"/>
      <c r="G87" s="69"/>
      <c r="H87" s="69"/>
    </row>
    <row r="88" spans="1:8" ht="31.5">
      <c r="A88" s="80" t="s">
        <v>614</v>
      </c>
      <c r="B88" s="44" t="s">
        <v>36</v>
      </c>
      <c r="C88" s="44" t="s">
        <v>92</v>
      </c>
      <c r="D88" s="33" t="s">
        <v>65</v>
      </c>
      <c r="E88" s="23"/>
      <c r="F88" s="69"/>
      <c r="G88" s="69"/>
      <c r="H88" s="69"/>
    </row>
    <row r="89" spans="1:8">
      <c r="A89" s="80" t="s">
        <v>25</v>
      </c>
      <c r="B89" s="44" t="s">
        <v>36</v>
      </c>
      <c r="C89" s="44" t="s">
        <v>92</v>
      </c>
      <c r="D89" s="33" t="s">
        <v>65</v>
      </c>
      <c r="E89" s="23" t="s">
        <v>57</v>
      </c>
      <c r="F89" s="69" t="e">
        <f>#REF!</f>
        <v>#REF!</v>
      </c>
      <c r="G89" s="69" t="e">
        <f>#REF!</f>
        <v>#REF!</v>
      </c>
      <c r="H89" s="69" t="e">
        <f>#REF!</f>
        <v>#REF!</v>
      </c>
    </row>
    <row r="90" spans="1:8">
      <c r="A90" s="21" t="s">
        <v>151</v>
      </c>
      <c r="B90" s="15" t="s">
        <v>36</v>
      </c>
      <c r="C90" s="15" t="s">
        <v>119</v>
      </c>
      <c r="D90" s="15"/>
      <c r="E90" s="15"/>
      <c r="F90" s="66" t="e">
        <f>SUM(F91:F94)</f>
        <v>#REF!</v>
      </c>
      <c r="G90" s="66" t="e">
        <f>SUM(G91:G94)</f>
        <v>#REF!</v>
      </c>
      <c r="H90" s="66" t="e">
        <f>SUM(H91:H94)</f>
        <v>#REF!</v>
      </c>
    </row>
    <row r="91" spans="1:8">
      <c r="A91" s="3" t="s">
        <v>152</v>
      </c>
      <c r="B91" s="23" t="s">
        <v>36</v>
      </c>
      <c r="C91" s="23" t="s">
        <v>119</v>
      </c>
      <c r="D91" s="23" t="s">
        <v>153</v>
      </c>
      <c r="E91" s="23"/>
      <c r="F91" s="94"/>
      <c r="G91" s="72"/>
      <c r="H91" s="72"/>
    </row>
    <row r="92" spans="1:8" s="11" customFormat="1">
      <c r="A92" s="3" t="s">
        <v>274</v>
      </c>
      <c r="B92" s="23" t="s">
        <v>36</v>
      </c>
      <c r="C92" s="23" t="s">
        <v>119</v>
      </c>
      <c r="D92" s="23" t="s">
        <v>273</v>
      </c>
      <c r="E92" s="23"/>
      <c r="F92" s="94"/>
      <c r="G92" s="71"/>
      <c r="H92" s="71"/>
    </row>
    <row r="93" spans="1:8" s="11" customFormat="1" ht="47.25">
      <c r="A93" s="24" t="s">
        <v>275</v>
      </c>
      <c r="B93" s="23" t="s">
        <v>36</v>
      </c>
      <c r="C93" s="23" t="s">
        <v>119</v>
      </c>
      <c r="D93" s="23" t="s">
        <v>273</v>
      </c>
      <c r="E93" s="23" t="s">
        <v>276</v>
      </c>
      <c r="F93" s="98" t="e">
        <f>#REF!</f>
        <v>#REF!</v>
      </c>
      <c r="G93" s="98" t="e">
        <f>#REF!</f>
        <v>#REF!</v>
      </c>
      <c r="H93" s="98" t="e">
        <f>#REF!</f>
        <v>#REF!</v>
      </c>
    </row>
    <row r="94" spans="1:8" s="11" customFormat="1">
      <c r="A94" s="3" t="s">
        <v>303</v>
      </c>
      <c r="B94" s="23" t="s">
        <v>36</v>
      </c>
      <c r="C94" s="23" t="s">
        <v>119</v>
      </c>
      <c r="D94" s="23" t="s">
        <v>273</v>
      </c>
      <c r="E94" s="23" t="s">
        <v>304</v>
      </c>
      <c r="F94" s="70" t="e">
        <f>#REF!</f>
        <v>#REF!</v>
      </c>
      <c r="G94" s="69" t="e">
        <f>#REF!</f>
        <v>#REF!</v>
      </c>
      <c r="H94" s="69" t="e">
        <f>#REF!</f>
        <v>#REF!</v>
      </c>
    </row>
    <row r="95" spans="1:8" s="11" customFormat="1" ht="31.5" hidden="1">
      <c r="A95" s="21" t="s">
        <v>395</v>
      </c>
      <c r="B95" s="15" t="s">
        <v>36</v>
      </c>
      <c r="C95" s="15" t="s">
        <v>40</v>
      </c>
      <c r="D95" s="15"/>
      <c r="E95" s="15"/>
      <c r="F95" s="66">
        <f>F98</f>
        <v>0</v>
      </c>
      <c r="G95" s="66">
        <f>G98</f>
        <v>0</v>
      </c>
      <c r="H95" s="66">
        <f>H98</f>
        <v>0</v>
      </c>
    </row>
    <row r="96" spans="1:8" s="11" customFormat="1" hidden="1">
      <c r="A96" s="56" t="s">
        <v>396</v>
      </c>
      <c r="B96" s="44" t="s">
        <v>36</v>
      </c>
      <c r="C96" s="44" t="s">
        <v>40</v>
      </c>
      <c r="D96" s="33" t="s">
        <v>397</v>
      </c>
      <c r="E96" s="43"/>
      <c r="F96" s="71"/>
      <c r="G96" s="69"/>
      <c r="H96" s="69"/>
    </row>
    <row r="97" spans="1:8" s="11" customFormat="1" ht="31.5" hidden="1">
      <c r="A97" s="56" t="s">
        <v>398</v>
      </c>
      <c r="B97" s="44" t="s">
        <v>36</v>
      </c>
      <c r="C97" s="44" t="s">
        <v>40</v>
      </c>
      <c r="D97" s="33" t="s">
        <v>399</v>
      </c>
      <c r="E97" s="43"/>
      <c r="F97" s="69"/>
      <c r="G97" s="69"/>
      <c r="H97" s="69"/>
    </row>
    <row r="98" spans="1:8" s="11" customFormat="1" hidden="1">
      <c r="A98" s="3" t="s">
        <v>41</v>
      </c>
      <c r="B98" s="44" t="s">
        <v>36</v>
      </c>
      <c r="C98" s="44" t="s">
        <v>40</v>
      </c>
      <c r="D98" s="33" t="s">
        <v>399</v>
      </c>
      <c r="E98" s="4" t="s">
        <v>42</v>
      </c>
      <c r="F98" s="69">
        <v>0</v>
      </c>
      <c r="G98" s="60">
        <v>0</v>
      </c>
      <c r="H98" s="60">
        <v>0</v>
      </c>
    </row>
    <row r="99" spans="1:8" s="11" customFormat="1">
      <c r="A99" s="21" t="s">
        <v>21</v>
      </c>
      <c r="B99" s="15" t="s">
        <v>36</v>
      </c>
      <c r="C99" s="15" t="s">
        <v>43</v>
      </c>
      <c r="D99" s="15"/>
      <c r="E99" s="15"/>
      <c r="F99" s="66" t="e">
        <f>SUM(F100:F109)</f>
        <v>#REF!</v>
      </c>
      <c r="G99" s="66" t="e">
        <f>SUM(G100:G109)</f>
        <v>#REF!</v>
      </c>
      <c r="H99" s="66" t="e">
        <f>SUM(H100:H109)</f>
        <v>#REF!</v>
      </c>
    </row>
    <row r="100" spans="1:8" s="11" customFormat="1" ht="31.5">
      <c r="A100" s="24" t="s">
        <v>62</v>
      </c>
      <c r="B100" s="23" t="s">
        <v>36</v>
      </c>
      <c r="C100" s="23" t="s">
        <v>43</v>
      </c>
      <c r="D100" s="23" t="s">
        <v>63</v>
      </c>
      <c r="E100" s="23"/>
      <c r="F100" s="94"/>
      <c r="G100" s="69"/>
      <c r="H100" s="69"/>
    </row>
    <row r="101" spans="1:8" ht="31.5">
      <c r="A101" s="24" t="s">
        <v>310</v>
      </c>
      <c r="B101" s="23" t="s">
        <v>36</v>
      </c>
      <c r="C101" s="23" t="s">
        <v>43</v>
      </c>
      <c r="D101" s="23" t="s">
        <v>309</v>
      </c>
      <c r="E101" s="23"/>
      <c r="F101" s="69"/>
      <c r="G101" s="69"/>
      <c r="H101" s="69"/>
    </row>
    <row r="102" spans="1:8" s="11" customFormat="1" ht="18" customHeight="1">
      <c r="A102" s="3" t="s">
        <v>22</v>
      </c>
      <c r="B102" s="23" t="s">
        <v>36</v>
      </c>
      <c r="C102" s="23" t="s">
        <v>43</v>
      </c>
      <c r="D102" s="23" t="s">
        <v>63</v>
      </c>
      <c r="E102" s="23" t="s">
        <v>28</v>
      </c>
      <c r="F102" s="69" t="e">
        <f>#REF!</f>
        <v>#REF!</v>
      </c>
      <c r="G102" s="69" t="e">
        <f>#REF!</f>
        <v>#REF!</v>
      </c>
      <c r="H102" s="69" t="e">
        <f>#REF!</f>
        <v>#REF!</v>
      </c>
    </row>
    <row r="103" spans="1:8" s="11" customFormat="1">
      <c r="A103" s="3" t="s">
        <v>148</v>
      </c>
      <c r="B103" s="23" t="s">
        <v>36</v>
      </c>
      <c r="C103" s="23" t="s">
        <v>43</v>
      </c>
      <c r="D103" s="23" t="s">
        <v>147</v>
      </c>
      <c r="E103" s="23"/>
      <c r="F103" s="69"/>
      <c r="G103" s="69"/>
      <c r="H103" s="69"/>
    </row>
    <row r="104" spans="1:8" s="11" customFormat="1" ht="47.25">
      <c r="A104" s="3" t="s">
        <v>515</v>
      </c>
      <c r="B104" s="23" t="s">
        <v>36</v>
      </c>
      <c r="C104" s="23" t="s">
        <v>43</v>
      </c>
      <c r="D104" s="23" t="s">
        <v>516</v>
      </c>
      <c r="E104" s="23"/>
      <c r="F104" s="69"/>
      <c r="G104" s="69"/>
      <c r="H104" s="69"/>
    </row>
    <row r="105" spans="1:8" s="11" customFormat="1">
      <c r="A105" s="3" t="s">
        <v>20</v>
      </c>
      <c r="B105" s="23" t="s">
        <v>36</v>
      </c>
      <c r="C105" s="23" t="s">
        <v>43</v>
      </c>
      <c r="D105" s="23" t="s">
        <v>516</v>
      </c>
      <c r="E105" s="23" t="s">
        <v>59</v>
      </c>
      <c r="F105" s="69" t="e">
        <f>#REF!</f>
        <v>#REF!</v>
      </c>
      <c r="G105" s="69" t="e">
        <f>#REF!</f>
        <v>#REF!</v>
      </c>
      <c r="H105" s="69" t="e">
        <f>#REF!</f>
        <v>#REF!</v>
      </c>
    </row>
    <row r="106" spans="1:8" s="11" customFormat="1">
      <c r="A106" s="3" t="s">
        <v>206</v>
      </c>
      <c r="B106" s="4" t="s">
        <v>36</v>
      </c>
      <c r="C106" s="4" t="s">
        <v>43</v>
      </c>
      <c r="D106" s="4" t="s">
        <v>56</v>
      </c>
      <c r="E106" s="4"/>
      <c r="F106" s="69"/>
      <c r="G106" s="69"/>
      <c r="H106" s="69"/>
    </row>
    <row r="107" spans="1:8" s="11" customFormat="1" ht="47.25">
      <c r="A107" s="52" t="s">
        <v>205</v>
      </c>
      <c r="B107" s="4" t="s">
        <v>36</v>
      </c>
      <c r="C107" s="4" t="s">
        <v>43</v>
      </c>
      <c r="D107" s="4" t="s">
        <v>207</v>
      </c>
      <c r="E107" s="4"/>
      <c r="F107" s="69"/>
      <c r="G107" s="69"/>
      <c r="H107" s="69"/>
    </row>
    <row r="108" spans="1:8" s="11" customFormat="1">
      <c r="A108" s="3" t="s">
        <v>20</v>
      </c>
      <c r="B108" s="4" t="s">
        <v>36</v>
      </c>
      <c r="C108" s="4" t="s">
        <v>43</v>
      </c>
      <c r="D108" s="4" t="s">
        <v>207</v>
      </c>
      <c r="E108" s="4" t="s">
        <v>59</v>
      </c>
      <c r="F108" s="69" t="e">
        <f>#REF!</f>
        <v>#REF!</v>
      </c>
      <c r="G108" s="60" t="e">
        <f>#REF!</f>
        <v>#REF!</v>
      </c>
      <c r="H108" s="60" t="e">
        <f>#REF!</f>
        <v>#REF!</v>
      </c>
    </row>
    <row r="109" spans="1:8" s="11" customFormat="1" ht="19.5" customHeight="1">
      <c r="A109" s="59" t="s">
        <v>22</v>
      </c>
      <c r="B109" s="4" t="s">
        <v>36</v>
      </c>
      <c r="C109" s="4" t="s">
        <v>43</v>
      </c>
      <c r="D109" s="4" t="s">
        <v>207</v>
      </c>
      <c r="E109" s="4" t="s">
        <v>28</v>
      </c>
      <c r="F109" s="69" t="e">
        <f>#REF!</f>
        <v>#REF!</v>
      </c>
      <c r="G109" s="60" t="e">
        <f>#REF!</f>
        <v>#REF!</v>
      </c>
      <c r="H109" s="60" t="e">
        <f>#REF!</f>
        <v>#REF!</v>
      </c>
    </row>
    <row r="110" spans="1:8" s="11" customFormat="1" hidden="1">
      <c r="A110" s="3" t="s">
        <v>148</v>
      </c>
      <c r="B110" s="4" t="s">
        <v>36</v>
      </c>
      <c r="C110" s="4" t="s">
        <v>43</v>
      </c>
      <c r="D110" s="4" t="s">
        <v>147</v>
      </c>
      <c r="E110" s="4"/>
      <c r="F110" s="60"/>
      <c r="G110" s="60"/>
      <c r="H110" s="60"/>
    </row>
    <row r="111" spans="1:8" s="11" customFormat="1" ht="47.25" hidden="1">
      <c r="A111" s="3" t="s">
        <v>194</v>
      </c>
      <c r="B111" s="4" t="s">
        <v>36</v>
      </c>
      <c r="C111" s="4" t="s">
        <v>43</v>
      </c>
      <c r="D111" s="4" t="s">
        <v>195</v>
      </c>
      <c r="E111" s="4"/>
      <c r="F111" s="60"/>
      <c r="G111" s="60"/>
      <c r="H111" s="60"/>
    </row>
    <row r="112" spans="1:8" s="11" customFormat="1" hidden="1">
      <c r="A112" s="3" t="s">
        <v>41</v>
      </c>
      <c r="B112" s="4" t="s">
        <v>36</v>
      </c>
      <c r="C112" s="4" t="s">
        <v>43</v>
      </c>
      <c r="D112" s="4" t="s">
        <v>195</v>
      </c>
      <c r="E112" s="4" t="s">
        <v>42</v>
      </c>
      <c r="F112" s="60">
        <v>0</v>
      </c>
      <c r="G112" s="60">
        <v>0</v>
      </c>
      <c r="H112" s="60">
        <v>0</v>
      </c>
    </row>
    <row r="113" spans="1:8" s="5" customFormat="1" ht="20.25">
      <c r="A113" s="19" t="s">
        <v>23</v>
      </c>
      <c r="B113" s="22" t="s">
        <v>58</v>
      </c>
      <c r="C113" s="22" t="s">
        <v>213</v>
      </c>
      <c r="D113" s="20"/>
      <c r="E113" s="20"/>
      <c r="F113" s="76" t="e">
        <f>F114+F118</f>
        <v>#REF!</v>
      </c>
      <c r="G113" s="76" t="e">
        <f>G114+G118</f>
        <v>#REF!</v>
      </c>
      <c r="H113" s="76" t="e">
        <f>H114+H118</f>
        <v>#REF!</v>
      </c>
    </row>
    <row r="114" spans="1:8" s="5" customFormat="1">
      <c r="A114" s="21" t="s">
        <v>354</v>
      </c>
      <c r="B114" s="15" t="s">
        <v>58</v>
      </c>
      <c r="C114" s="15" t="s">
        <v>6</v>
      </c>
      <c r="D114" s="15"/>
      <c r="E114" s="15"/>
      <c r="F114" s="66" t="e">
        <f>F117</f>
        <v>#REF!</v>
      </c>
      <c r="G114" s="66" t="e">
        <f>G117</f>
        <v>#REF!</v>
      </c>
      <c r="H114" s="66" t="e">
        <f>H117</f>
        <v>#REF!</v>
      </c>
    </row>
    <row r="115" spans="1:8" s="254" customFormat="1" ht="31.5">
      <c r="A115" s="3" t="s">
        <v>265</v>
      </c>
      <c r="B115" s="4" t="s">
        <v>58</v>
      </c>
      <c r="C115" s="4" t="s">
        <v>7</v>
      </c>
      <c r="D115" s="4" t="s">
        <v>264</v>
      </c>
      <c r="E115" s="23"/>
      <c r="F115" s="138"/>
      <c r="G115" s="138"/>
      <c r="H115" s="138"/>
    </row>
    <row r="116" spans="1:8" s="5" customFormat="1" ht="31.5">
      <c r="A116" s="3" t="s">
        <v>266</v>
      </c>
      <c r="B116" s="4" t="s">
        <v>58</v>
      </c>
      <c r="C116" s="4" t="s">
        <v>7</v>
      </c>
      <c r="D116" s="4" t="s">
        <v>263</v>
      </c>
      <c r="E116" s="23"/>
      <c r="F116" s="138"/>
      <c r="G116" s="138"/>
      <c r="H116" s="138"/>
    </row>
    <row r="117" spans="1:8" s="5" customFormat="1" ht="31.5">
      <c r="A117" s="80" t="s">
        <v>150</v>
      </c>
      <c r="B117" s="4" t="s">
        <v>58</v>
      </c>
      <c r="C117" s="4" t="s">
        <v>7</v>
      </c>
      <c r="D117" s="4" t="s">
        <v>263</v>
      </c>
      <c r="E117" s="23" t="s">
        <v>224</v>
      </c>
      <c r="F117" s="69" t="e">
        <f>#REF!</f>
        <v>#REF!</v>
      </c>
      <c r="G117" s="69" t="e">
        <f>#REF!</f>
        <v>#REF!</v>
      </c>
      <c r="H117" s="69" t="e">
        <f>#REF!</f>
        <v>#REF!</v>
      </c>
    </row>
    <row r="118" spans="1:8">
      <c r="A118" s="21" t="s">
        <v>26</v>
      </c>
      <c r="B118" s="15" t="s">
        <v>58</v>
      </c>
      <c r="C118" s="15" t="s">
        <v>7</v>
      </c>
      <c r="D118" s="15"/>
      <c r="E118" s="15"/>
      <c r="F118" s="66" t="e">
        <f>SUM(F119:F128)</f>
        <v>#REF!</v>
      </c>
      <c r="G118" s="66" t="e">
        <f>SUM(G119:G128)</f>
        <v>#REF!</v>
      </c>
      <c r="H118" s="66" t="e">
        <f>SUM(H119:H128)</f>
        <v>#REF!</v>
      </c>
    </row>
    <row r="119" spans="1:8" hidden="1">
      <c r="A119" s="86" t="s">
        <v>149</v>
      </c>
      <c r="B119" s="44" t="s">
        <v>58</v>
      </c>
      <c r="C119" s="44" t="s">
        <v>7</v>
      </c>
      <c r="D119" s="33" t="s">
        <v>84</v>
      </c>
      <c r="E119" s="43"/>
      <c r="F119" s="71"/>
      <c r="G119" s="71"/>
      <c r="H119" s="71"/>
    </row>
    <row r="120" spans="1:8" hidden="1">
      <c r="A120" s="3" t="s">
        <v>148</v>
      </c>
      <c r="B120" s="4" t="s">
        <v>58</v>
      </c>
      <c r="C120" s="4" t="s">
        <v>7</v>
      </c>
      <c r="D120" s="4" t="s">
        <v>147</v>
      </c>
      <c r="E120" s="4"/>
      <c r="F120" s="71"/>
      <c r="G120" s="71"/>
      <c r="H120" s="71"/>
    </row>
    <row r="121" spans="1:8" hidden="1">
      <c r="A121" s="24" t="s">
        <v>532</v>
      </c>
      <c r="B121" s="23" t="s">
        <v>58</v>
      </c>
      <c r="C121" s="23" t="s">
        <v>7</v>
      </c>
      <c r="D121" s="23" t="s">
        <v>533</v>
      </c>
      <c r="E121" s="141"/>
      <c r="F121" s="71"/>
      <c r="G121" s="71"/>
      <c r="H121" s="71"/>
    </row>
    <row r="122" spans="1:8" ht="63" hidden="1">
      <c r="A122" s="86" t="s">
        <v>535</v>
      </c>
      <c r="B122" s="44" t="s">
        <v>58</v>
      </c>
      <c r="C122" s="44" t="s">
        <v>7</v>
      </c>
      <c r="D122" s="33" t="s">
        <v>534</v>
      </c>
      <c r="E122" s="269" t="s">
        <v>57</v>
      </c>
      <c r="F122" s="72" t="e">
        <f>#REF!</f>
        <v>#REF!</v>
      </c>
      <c r="G122" s="72" t="e">
        <f>#REF!</f>
        <v>#REF!</v>
      </c>
      <c r="H122" s="72" t="e">
        <f>#REF!</f>
        <v>#REF!</v>
      </c>
    </row>
    <row r="123" spans="1:8" ht="31.5">
      <c r="A123" s="3" t="s">
        <v>265</v>
      </c>
      <c r="B123" s="4" t="s">
        <v>58</v>
      </c>
      <c r="C123" s="4" t="s">
        <v>7</v>
      </c>
      <c r="D123" s="4" t="s">
        <v>264</v>
      </c>
      <c r="E123" s="4"/>
      <c r="F123" s="71"/>
      <c r="G123" s="60"/>
      <c r="H123" s="72"/>
    </row>
    <row r="124" spans="1:8" ht="31.5">
      <c r="A124" s="3" t="s">
        <v>266</v>
      </c>
      <c r="B124" s="4" t="s">
        <v>58</v>
      </c>
      <c r="C124" s="4" t="s">
        <v>7</v>
      </c>
      <c r="D124" s="4" t="s">
        <v>263</v>
      </c>
      <c r="E124" s="4"/>
      <c r="F124" s="69"/>
      <c r="G124" s="60"/>
      <c r="H124" s="72"/>
    </row>
    <row r="125" spans="1:8" ht="31.5">
      <c r="A125" s="80" t="s">
        <v>150</v>
      </c>
      <c r="B125" s="4" t="s">
        <v>58</v>
      </c>
      <c r="C125" s="4" t="s">
        <v>7</v>
      </c>
      <c r="D125" s="4" t="s">
        <v>263</v>
      </c>
      <c r="E125" s="4" t="s">
        <v>224</v>
      </c>
      <c r="F125" s="69" t="e">
        <f>#REF!</f>
        <v>#REF!</v>
      </c>
      <c r="G125" s="69" t="e">
        <f>#REF!</f>
        <v>#REF!</v>
      </c>
      <c r="H125" s="69" t="e">
        <f>#REF!</f>
        <v>#REF!</v>
      </c>
    </row>
    <row r="126" spans="1:8">
      <c r="A126" s="80" t="s">
        <v>498</v>
      </c>
      <c r="B126" s="4" t="s">
        <v>58</v>
      </c>
      <c r="C126" s="4" t="s">
        <v>7</v>
      </c>
      <c r="D126" s="23" t="s">
        <v>497</v>
      </c>
      <c r="E126" s="23"/>
      <c r="F126" s="69" t="e">
        <f>#REF!</f>
        <v>#REF!</v>
      </c>
      <c r="G126" s="69" t="e">
        <f>#REF!</f>
        <v>#REF!</v>
      </c>
      <c r="H126" s="69" t="e">
        <f>#REF!</f>
        <v>#REF!</v>
      </c>
    </row>
    <row r="127" spans="1:8" ht="47.25">
      <c r="A127" s="3" t="s">
        <v>500</v>
      </c>
      <c r="B127" s="23" t="s">
        <v>58</v>
      </c>
      <c r="C127" s="23" t="s">
        <v>7</v>
      </c>
      <c r="D127" s="23" t="s">
        <v>499</v>
      </c>
      <c r="E127" s="23"/>
      <c r="F127" s="69"/>
      <c r="G127" s="69"/>
      <c r="H127" s="69"/>
    </row>
    <row r="128" spans="1:8" ht="19.5" customHeight="1">
      <c r="A128" s="3" t="s">
        <v>20</v>
      </c>
      <c r="B128" s="23" t="s">
        <v>58</v>
      </c>
      <c r="C128" s="23" t="s">
        <v>7</v>
      </c>
      <c r="D128" s="23" t="s">
        <v>499</v>
      </c>
      <c r="E128" s="23" t="s">
        <v>59</v>
      </c>
      <c r="F128" s="69" t="e">
        <f>#REF!</f>
        <v>#REF!</v>
      </c>
      <c r="G128" s="69" t="e">
        <f>#REF!</f>
        <v>#REF!</v>
      </c>
      <c r="H128" s="69" t="e">
        <f>#REF!</f>
        <v>#REF!</v>
      </c>
    </row>
    <row r="129" spans="1:8" hidden="1">
      <c r="A129" s="21" t="s">
        <v>208</v>
      </c>
      <c r="B129" s="15" t="s">
        <v>58</v>
      </c>
      <c r="C129" s="15" t="s">
        <v>9</v>
      </c>
      <c r="D129" s="35"/>
      <c r="E129" s="35"/>
      <c r="F129" s="81" t="e">
        <f>F133</f>
        <v>#REF!</v>
      </c>
      <c r="G129" s="81" t="e">
        <f>G133</f>
        <v>#REF!</v>
      </c>
      <c r="H129" s="81" t="e">
        <f>H133</f>
        <v>#REF!</v>
      </c>
    </row>
    <row r="130" spans="1:8" hidden="1">
      <c r="A130" s="31" t="s">
        <v>149</v>
      </c>
      <c r="B130" s="44" t="s">
        <v>58</v>
      </c>
      <c r="C130" s="44" t="s">
        <v>9</v>
      </c>
      <c r="D130" s="33" t="s">
        <v>84</v>
      </c>
      <c r="E130" s="43"/>
      <c r="F130" s="60"/>
      <c r="G130" s="69"/>
      <c r="H130" s="69"/>
    </row>
    <row r="131" spans="1:8" hidden="1">
      <c r="A131" s="6" t="s">
        <v>138</v>
      </c>
      <c r="B131" s="44" t="s">
        <v>58</v>
      </c>
      <c r="C131" s="44" t="s">
        <v>9</v>
      </c>
      <c r="D131" s="33" t="s">
        <v>139</v>
      </c>
      <c r="E131" s="43"/>
      <c r="F131" s="60"/>
      <c r="G131" s="69"/>
      <c r="H131" s="69"/>
    </row>
    <row r="132" spans="1:8" ht="90" hidden="1">
      <c r="A132" s="6" t="s">
        <v>188</v>
      </c>
      <c r="B132" s="44" t="s">
        <v>58</v>
      </c>
      <c r="C132" s="44" t="s">
        <v>9</v>
      </c>
      <c r="D132" s="33" t="s">
        <v>189</v>
      </c>
      <c r="E132" s="43"/>
      <c r="F132" s="60"/>
      <c r="G132" s="69"/>
      <c r="H132" s="69"/>
    </row>
    <row r="133" spans="1:8" ht="30" hidden="1">
      <c r="A133" s="6" t="s">
        <v>150</v>
      </c>
      <c r="B133" s="44" t="s">
        <v>58</v>
      </c>
      <c r="C133" s="44" t="s">
        <v>9</v>
      </c>
      <c r="D133" s="33" t="s">
        <v>189</v>
      </c>
      <c r="E133" s="44" t="s">
        <v>224</v>
      </c>
      <c r="F133" s="69" t="e">
        <f>#REF!</f>
        <v>#REF!</v>
      </c>
      <c r="G133" s="69" t="e">
        <f>#REF!</f>
        <v>#REF!</v>
      </c>
      <c r="H133" s="69" t="e">
        <f>#REF!</f>
        <v>#REF!</v>
      </c>
    </row>
    <row r="134" spans="1:8" ht="24" customHeight="1">
      <c r="A134" s="19" t="s">
        <v>67</v>
      </c>
      <c r="B134" s="22" t="s">
        <v>38</v>
      </c>
      <c r="C134" s="22" t="s">
        <v>213</v>
      </c>
      <c r="D134" s="25"/>
      <c r="E134" s="20"/>
      <c r="F134" s="65" t="e">
        <f>F135</f>
        <v>#REF!</v>
      </c>
      <c r="G134" s="65" t="e">
        <f>G135</f>
        <v>#REF!</v>
      </c>
      <c r="H134" s="65" t="e">
        <f>H135</f>
        <v>#REF!</v>
      </c>
    </row>
    <row r="135" spans="1:8" s="5" customFormat="1" ht="36" customHeight="1">
      <c r="A135" s="21" t="s">
        <v>68</v>
      </c>
      <c r="B135" s="15" t="s">
        <v>38</v>
      </c>
      <c r="C135" s="15" t="s">
        <v>9</v>
      </c>
      <c r="D135" s="15"/>
      <c r="E135" s="15"/>
      <c r="F135" s="66" t="e">
        <f>SUM(F136:F141)</f>
        <v>#REF!</v>
      </c>
      <c r="G135" s="66" t="e">
        <f>SUM(G136:G141)</f>
        <v>#REF!</v>
      </c>
      <c r="H135" s="66" t="e">
        <f>SUM(H136:H141)</f>
        <v>#REF!</v>
      </c>
    </row>
    <row r="136" spans="1:8" s="5" customFormat="1">
      <c r="A136" s="3" t="s">
        <v>206</v>
      </c>
      <c r="B136" s="4" t="s">
        <v>38</v>
      </c>
      <c r="C136" s="4" t="s">
        <v>9</v>
      </c>
      <c r="D136" s="4" t="s">
        <v>56</v>
      </c>
      <c r="E136" s="4"/>
      <c r="F136" s="138"/>
      <c r="G136" s="138"/>
      <c r="H136" s="138"/>
    </row>
    <row r="137" spans="1:8" s="5" customFormat="1" ht="47.25">
      <c r="A137" s="3" t="s">
        <v>311</v>
      </c>
      <c r="B137" s="4" t="s">
        <v>38</v>
      </c>
      <c r="C137" s="4" t="s">
        <v>9</v>
      </c>
      <c r="D137" s="4" t="s">
        <v>232</v>
      </c>
      <c r="E137" s="4"/>
      <c r="F137" s="138"/>
      <c r="G137" s="138"/>
      <c r="H137" s="138"/>
    </row>
    <row r="138" spans="1:8" s="5" customFormat="1" ht="17.25" customHeight="1">
      <c r="A138" s="3" t="s">
        <v>22</v>
      </c>
      <c r="B138" s="4" t="s">
        <v>38</v>
      </c>
      <c r="C138" s="4" t="s">
        <v>9</v>
      </c>
      <c r="D138" s="4" t="s">
        <v>232</v>
      </c>
      <c r="E138" s="4" t="s">
        <v>28</v>
      </c>
      <c r="F138" s="69" t="e">
        <f>#REF!</f>
        <v>#REF!</v>
      </c>
      <c r="G138" s="69" t="e">
        <f>#REF!</f>
        <v>#REF!</v>
      </c>
      <c r="H138" s="69" t="e">
        <f>#REF!</f>
        <v>#REF!</v>
      </c>
    </row>
    <row r="139" spans="1:8">
      <c r="A139" s="3" t="s">
        <v>400</v>
      </c>
      <c r="B139" s="4" t="s">
        <v>38</v>
      </c>
      <c r="C139" s="4" t="s">
        <v>9</v>
      </c>
      <c r="D139" s="4" t="s">
        <v>401</v>
      </c>
      <c r="E139" s="4"/>
      <c r="F139" s="74"/>
      <c r="G139" s="60"/>
      <c r="H139" s="60"/>
    </row>
    <row r="140" spans="1:8" ht="18" customHeight="1">
      <c r="A140" s="3" t="s">
        <v>402</v>
      </c>
      <c r="B140" s="4" t="s">
        <v>38</v>
      </c>
      <c r="C140" s="4" t="s">
        <v>9</v>
      </c>
      <c r="D140" s="4" t="s">
        <v>403</v>
      </c>
      <c r="E140" s="4"/>
      <c r="F140" s="74"/>
      <c r="G140" s="60"/>
      <c r="H140" s="60"/>
    </row>
    <row r="141" spans="1:8" ht="16.5" customHeight="1">
      <c r="A141" s="3" t="s">
        <v>22</v>
      </c>
      <c r="B141" s="4" t="s">
        <v>38</v>
      </c>
      <c r="C141" s="4" t="s">
        <v>9</v>
      </c>
      <c r="D141" s="4" t="s">
        <v>403</v>
      </c>
      <c r="E141" s="4" t="s">
        <v>28</v>
      </c>
      <c r="F141" s="69" t="e">
        <f>#REF!</f>
        <v>#REF!</v>
      </c>
      <c r="G141" s="60" t="e">
        <f>#REF!</f>
        <v>#REF!</v>
      </c>
      <c r="H141" s="60" t="e">
        <f>#REF!</f>
        <v>#REF!</v>
      </c>
    </row>
    <row r="142" spans="1:8" ht="20.25">
      <c r="A142" s="19" t="s">
        <v>69</v>
      </c>
      <c r="B142" s="22" t="s">
        <v>70</v>
      </c>
      <c r="C142" s="22" t="s">
        <v>213</v>
      </c>
      <c r="D142" s="22"/>
      <c r="E142" s="22"/>
      <c r="F142" s="65" t="e">
        <f>F143+F157+F188+F195+F221</f>
        <v>#REF!</v>
      </c>
      <c r="G142" s="65" t="e">
        <f>G143+G157+G188+G195+G221</f>
        <v>#REF!</v>
      </c>
      <c r="H142" s="65" t="e">
        <f>H143+H157+H188+H195+H221</f>
        <v>#REF!</v>
      </c>
    </row>
    <row r="143" spans="1:8">
      <c r="A143" s="21" t="s">
        <v>71</v>
      </c>
      <c r="B143" s="15" t="s">
        <v>70</v>
      </c>
      <c r="C143" s="15" t="s">
        <v>6</v>
      </c>
      <c r="D143" s="15"/>
      <c r="E143" s="15"/>
      <c r="F143" s="66" t="e">
        <f>SUM(F145:F156)</f>
        <v>#REF!</v>
      </c>
      <c r="G143" s="66" t="e">
        <f>SUM(G145:G156)</f>
        <v>#REF!</v>
      </c>
      <c r="H143" s="66" t="e">
        <f>SUM(H145:H156)</f>
        <v>#REF!</v>
      </c>
    </row>
    <row r="144" spans="1:8" s="281" customFormat="1">
      <c r="A144" s="3" t="s">
        <v>72</v>
      </c>
      <c r="B144" s="4" t="s">
        <v>70</v>
      </c>
      <c r="C144" s="4" t="s">
        <v>6</v>
      </c>
      <c r="D144" s="4" t="s">
        <v>73</v>
      </c>
      <c r="E144" s="141"/>
      <c r="F144" s="138"/>
      <c r="G144" s="138"/>
      <c r="H144" s="138"/>
    </row>
    <row r="145" spans="1:8">
      <c r="A145" s="3" t="s">
        <v>274</v>
      </c>
      <c r="B145" s="4" t="s">
        <v>70</v>
      </c>
      <c r="C145" s="4" t="s">
        <v>6</v>
      </c>
      <c r="D145" s="4" t="s">
        <v>280</v>
      </c>
      <c r="E145" s="23"/>
      <c r="F145" s="138"/>
      <c r="G145" s="138"/>
      <c r="H145" s="138"/>
    </row>
    <row r="146" spans="1:8" ht="47.25">
      <c r="A146" s="3" t="s">
        <v>275</v>
      </c>
      <c r="B146" s="4" t="s">
        <v>70</v>
      </c>
      <c r="C146" s="4" t="s">
        <v>6</v>
      </c>
      <c r="D146" s="4" t="s">
        <v>280</v>
      </c>
      <c r="E146" s="23" t="s">
        <v>276</v>
      </c>
      <c r="F146" s="69" t="e">
        <f>#REF!</f>
        <v>#REF!</v>
      </c>
      <c r="G146" s="69" t="e">
        <f>#REF!</f>
        <v>#REF!</v>
      </c>
      <c r="H146" s="69" t="e">
        <f>#REF!</f>
        <v>#REF!</v>
      </c>
    </row>
    <row r="147" spans="1:8">
      <c r="A147" s="3" t="s">
        <v>303</v>
      </c>
      <c r="B147" s="4" t="s">
        <v>70</v>
      </c>
      <c r="C147" s="4" t="s">
        <v>6</v>
      </c>
      <c r="D147" s="4" t="s">
        <v>280</v>
      </c>
      <c r="E147" s="23" t="s">
        <v>304</v>
      </c>
      <c r="F147" s="69" t="e">
        <f>#REF!</f>
        <v>#REF!</v>
      </c>
      <c r="G147" s="69" t="e">
        <f>#REF!</f>
        <v>#REF!</v>
      </c>
      <c r="H147" s="69" t="e">
        <f>#REF!</f>
        <v>#REF!</v>
      </c>
    </row>
    <row r="148" spans="1:8">
      <c r="A148" s="3" t="s">
        <v>72</v>
      </c>
      <c r="B148" s="4" t="s">
        <v>70</v>
      </c>
      <c r="C148" s="4" t="s">
        <v>6</v>
      </c>
      <c r="D148" s="4" t="s">
        <v>73</v>
      </c>
      <c r="E148" s="4"/>
      <c r="F148" s="72"/>
      <c r="G148" s="72"/>
      <c r="H148" s="72"/>
    </row>
    <row r="149" spans="1:8">
      <c r="A149" s="3" t="s">
        <v>277</v>
      </c>
      <c r="B149" s="4" t="s">
        <v>70</v>
      </c>
      <c r="C149" s="4" t="s">
        <v>6</v>
      </c>
      <c r="D149" s="4" t="s">
        <v>74</v>
      </c>
      <c r="E149" s="4"/>
      <c r="F149" s="72"/>
      <c r="G149" s="72"/>
      <c r="H149" s="72"/>
    </row>
    <row r="150" spans="1:8">
      <c r="A150" s="3" t="s">
        <v>278</v>
      </c>
      <c r="B150" s="4" t="s">
        <v>70</v>
      </c>
      <c r="C150" s="4" t="s">
        <v>6</v>
      </c>
      <c r="D150" s="4" t="s">
        <v>74</v>
      </c>
      <c r="E150" s="4" t="s">
        <v>61</v>
      </c>
      <c r="F150" s="69" t="e">
        <f>#REF!</f>
        <v>#REF!</v>
      </c>
      <c r="G150" s="72" t="e">
        <f>#REF!</f>
        <v>#REF!</v>
      </c>
      <c r="H150" s="72" t="e">
        <f>#REF!</f>
        <v>#REF!</v>
      </c>
    </row>
    <row r="151" spans="1:8" ht="47.25">
      <c r="A151" s="3" t="s">
        <v>279</v>
      </c>
      <c r="B151" s="4" t="s">
        <v>70</v>
      </c>
      <c r="C151" s="4" t="s">
        <v>6</v>
      </c>
      <c r="D151" s="4" t="s">
        <v>196</v>
      </c>
      <c r="E151" s="4"/>
      <c r="F151" s="69"/>
      <c r="G151" s="60"/>
      <c r="H151" s="60"/>
    </row>
    <row r="152" spans="1:8">
      <c r="A152" s="3" t="s">
        <v>278</v>
      </c>
      <c r="B152" s="4" t="s">
        <v>70</v>
      </c>
      <c r="C152" s="4" t="s">
        <v>6</v>
      </c>
      <c r="D152" s="4" t="s">
        <v>196</v>
      </c>
      <c r="E152" s="4" t="s">
        <v>61</v>
      </c>
      <c r="F152" s="69" t="e">
        <f>#REF!</f>
        <v>#REF!</v>
      </c>
      <c r="G152" s="60" t="e">
        <f>#REF!</f>
        <v>#REF!</v>
      </c>
      <c r="H152" s="60" t="e">
        <f>#REF!</f>
        <v>#REF!</v>
      </c>
    </row>
    <row r="153" spans="1:8">
      <c r="A153" s="3" t="s">
        <v>274</v>
      </c>
      <c r="B153" s="4" t="s">
        <v>70</v>
      </c>
      <c r="C153" s="4" t="s">
        <v>6</v>
      </c>
      <c r="D153" s="4" t="s">
        <v>280</v>
      </c>
      <c r="E153" s="4"/>
      <c r="F153" s="104"/>
      <c r="G153" s="73"/>
      <c r="H153" s="73"/>
    </row>
    <row r="154" spans="1:8">
      <c r="A154" s="3" t="s">
        <v>206</v>
      </c>
      <c r="B154" s="4" t="s">
        <v>70</v>
      </c>
      <c r="C154" s="4" t="s">
        <v>6</v>
      </c>
      <c r="D154" s="4" t="s">
        <v>56</v>
      </c>
      <c r="E154" s="4"/>
      <c r="F154" s="69"/>
      <c r="G154" s="60"/>
      <c r="H154" s="60"/>
    </row>
    <row r="155" spans="1:8" ht="47.25" customHeight="1">
      <c r="A155" s="3" t="s">
        <v>216</v>
      </c>
      <c r="B155" s="4" t="s">
        <v>70</v>
      </c>
      <c r="C155" s="4" t="s">
        <v>6</v>
      </c>
      <c r="D155" s="4" t="s">
        <v>217</v>
      </c>
      <c r="E155" s="4"/>
      <c r="F155" s="69"/>
      <c r="G155" s="60"/>
      <c r="H155" s="60"/>
    </row>
    <row r="156" spans="1:8">
      <c r="A156" s="3" t="s">
        <v>41</v>
      </c>
      <c r="B156" s="4" t="s">
        <v>70</v>
      </c>
      <c r="C156" s="4" t="s">
        <v>6</v>
      </c>
      <c r="D156" s="4" t="s">
        <v>217</v>
      </c>
      <c r="E156" s="4" t="s">
        <v>42</v>
      </c>
      <c r="F156" s="69" t="e">
        <f>#REF!</f>
        <v>#REF!</v>
      </c>
      <c r="G156" s="60" t="e">
        <f>#REF!</f>
        <v>#REF!</v>
      </c>
      <c r="H156" s="60" t="e">
        <f>#REF!</f>
        <v>#REF!</v>
      </c>
    </row>
    <row r="157" spans="1:8">
      <c r="A157" s="21" t="s">
        <v>77</v>
      </c>
      <c r="B157" s="15" t="s">
        <v>70</v>
      </c>
      <c r="C157" s="15" t="s">
        <v>7</v>
      </c>
      <c r="D157" s="15"/>
      <c r="E157" s="15"/>
      <c r="F157" s="66" t="e">
        <f>SUM(F159:F187)</f>
        <v>#REF!</v>
      </c>
      <c r="G157" s="66" t="e">
        <f>SUM(G159:G187)</f>
        <v>#REF!</v>
      </c>
      <c r="H157" s="66" t="e">
        <f>SUM(H159:H187)</f>
        <v>#REF!</v>
      </c>
    </row>
    <row r="158" spans="1:8" s="281" customFormat="1">
      <c r="A158" s="3" t="s">
        <v>154</v>
      </c>
      <c r="B158" s="4" t="s">
        <v>70</v>
      </c>
      <c r="C158" s="4" t="s">
        <v>7</v>
      </c>
      <c r="D158" s="4" t="s">
        <v>155</v>
      </c>
      <c r="E158" s="141"/>
      <c r="F158" s="138"/>
      <c r="G158" s="138"/>
      <c r="H158" s="138"/>
    </row>
    <row r="159" spans="1:8">
      <c r="A159" s="3" t="s">
        <v>274</v>
      </c>
      <c r="B159" s="4" t="s">
        <v>70</v>
      </c>
      <c r="C159" s="4" t="s">
        <v>7</v>
      </c>
      <c r="D159" s="4" t="s">
        <v>283</v>
      </c>
      <c r="E159" s="23"/>
      <c r="F159" s="69"/>
      <c r="G159" s="69"/>
      <c r="H159" s="69"/>
    </row>
    <row r="160" spans="1:8" ht="47.25">
      <c r="A160" s="3" t="s">
        <v>275</v>
      </c>
      <c r="B160" s="4" t="s">
        <v>70</v>
      </c>
      <c r="C160" s="4" t="s">
        <v>7</v>
      </c>
      <c r="D160" s="4" t="s">
        <v>283</v>
      </c>
      <c r="E160" s="23" t="s">
        <v>276</v>
      </c>
      <c r="F160" s="69" t="e">
        <f>#REF!</f>
        <v>#REF!</v>
      </c>
      <c r="G160" s="69" t="e">
        <f>#REF!</f>
        <v>#REF!</v>
      </c>
      <c r="H160" s="69" t="e">
        <f>#REF!</f>
        <v>#REF!</v>
      </c>
    </row>
    <row r="161" spans="1:8">
      <c r="A161" s="3" t="s">
        <v>303</v>
      </c>
      <c r="B161" s="4" t="s">
        <v>70</v>
      </c>
      <c r="C161" s="4" t="s">
        <v>7</v>
      </c>
      <c r="D161" s="4" t="s">
        <v>283</v>
      </c>
      <c r="E161" s="23" t="s">
        <v>304</v>
      </c>
      <c r="F161" s="69" t="e">
        <f>#REF!</f>
        <v>#REF!</v>
      </c>
      <c r="G161" s="69" t="e">
        <f>#REF!</f>
        <v>#REF!</v>
      </c>
      <c r="H161" s="69" t="e">
        <f>#REF!</f>
        <v>#REF!</v>
      </c>
    </row>
    <row r="162" spans="1:8" hidden="1">
      <c r="A162" s="3" t="s">
        <v>206</v>
      </c>
      <c r="B162" s="4" t="s">
        <v>70</v>
      </c>
      <c r="C162" s="4" t="s">
        <v>7</v>
      </c>
      <c r="D162" s="4" t="s">
        <v>56</v>
      </c>
      <c r="E162" s="141"/>
      <c r="F162" s="69"/>
      <c r="G162" s="69"/>
      <c r="H162" s="69"/>
    </row>
    <row r="163" spans="1:8" ht="47.25" hidden="1">
      <c r="A163" s="3" t="s">
        <v>284</v>
      </c>
      <c r="B163" s="4" t="s">
        <v>70</v>
      </c>
      <c r="C163" s="4" t="s">
        <v>7</v>
      </c>
      <c r="D163" s="4" t="s">
        <v>218</v>
      </c>
      <c r="E163" s="23"/>
      <c r="F163" s="69"/>
      <c r="G163" s="69"/>
      <c r="H163" s="69"/>
    </row>
    <row r="164" spans="1:8" hidden="1">
      <c r="A164" s="3" t="s">
        <v>303</v>
      </c>
      <c r="B164" s="4" t="s">
        <v>70</v>
      </c>
      <c r="C164" s="4" t="s">
        <v>7</v>
      </c>
      <c r="D164" s="4" t="s">
        <v>218</v>
      </c>
      <c r="E164" s="23" t="s">
        <v>304</v>
      </c>
      <c r="F164" s="69" t="e">
        <f>#REF!</f>
        <v>#REF!</v>
      </c>
      <c r="G164" s="69" t="e">
        <f>#REF!</f>
        <v>#REF!</v>
      </c>
      <c r="H164" s="69" t="e">
        <f>#REF!</f>
        <v>#REF!</v>
      </c>
    </row>
    <row r="165" spans="1:8">
      <c r="A165" s="3" t="s">
        <v>148</v>
      </c>
      <c r="B165" s="4" t="s">
        <v>70</v>
      </c>
      <c r="C165" s="4" t="s">
        <v>7</v>
      </c>
      <c r="D165" s="4" t="s">
        <v>147</v>
      </c>
      <c r="E165" s="4"/>
      <c r="F165" s="74"/>
      <c r="G165" s="74"/>
      <c r="H165" s="74"/>
    </row>
    <row r="166" spans="1:8" ht="47.25">
      <c r="A166" s="3" t="s">
        <v>282</v>
      </c>
      <c r="B166" s="4" t="s">
        <v>70</v>
      </c>
      <c r="C166" s="4" t="s">
        <v>7</v>
      </c>
      <c r="D166" s="4" t="s">
        <v>281</v>
      </c>
      <c r="E166" s="4"/>
      <c r="F166" s="74"/>
      <c r="G166" s="74"/>
      <c r="H166" s="74"/>
    </row>
    <row r="167" spans="1:8">
      <c r="A167" s="3" t="s">
        <v>25</v>
      </c>
      <c r="B167" s="4" t="s">
        <v>70</v>
      </c>
      <c r="C167" s="4" t="s">
        <v>7</v>
      </c>
      <c r="D167" s="4" t="s">
        <v>281</v>
      </c>
      <c r="E167" s="4" t="s">
        <v>57</v>
      </c>
      <c r="F167" s="60" t="e">
        <f>#REF!</f>
        <v>#REF!</v>
      </c>
      <c r="G167" s="60" t="e">
        <f>#REF!</f>
        <v>#REF!</v>
      </c>
      <c r="H167" s="60" t="e">
        <f>#REF!</f>
        <v>#REF!</v>
      </c>
    </row>
    <row r="168" spans="1:8" ht="31.5" customHeight="1">
      <c r="A168" s="3" t="s">
        <v>78</v>
      </c>
      <c r="B168" s="4" t="s">
        <v>70</v>
      </c>
      <c r="C168" s="4" t="s">
        <v>7</v>
      </c>
      <c r="D168" s="4" t="s">
        <v>79</v>
      </c>
      <c r="E168" s="4"/>
      <c r="F168" s="74"/>
      <c r="G168" s="74"/>
      <c r="H168" s="74"/>
    </row>
    <row r="169" spans="1:8">
      <c r="A169" s="3" t="s">
        <v>277</v>
      </c>
      <c r="B169" s="4" t="s">
        <v>70</v>
      </c>
      <c r="C169" s="4" t="s">
        <v>7</v>
      </c>
      <c r="D169" s="4" t="s">
        <v>80</v>
      </c>
      <c r="E169" s="4"/>
      <c r="F169" s="74"/>
      <c r="G169" s="74"/>
      <c r="H169" s="74"/>
    </row>
    <row r="170" spans="1:8" s="5" customFormat="1">
      <c r="A170" s="3" t="s">
        <v>278</v>
      </c>
      <c r="B170" s="4" t="s">
        <v>70</v>
      </c>
      <c r="C170" s="4" t="s">
        <v>7</v>
      </c>
      <c r="D170" s="4" t="s">
        <v>80</v>
      </c>
      <c r="E170" s="4" t="s">
        <v>61</v>
      </c>
      <c r="F170" s="69" t="e">
        <f>#REF!</f>
        <v>#REF!</v>
      </c>
      <c r="G170" s="60" t="e">
        <f>#REF!</f>
        <v>#REF!</v>
      </c>
      <c r="H170" s="60" t="e">
        <f>#REF!</f>
        <v>#REF!</v>
      </c>
    </row>
    <row r="171" spans="1:8" s="5" customFormat="1" ht="47.25">
      <c r="A171" s="3" t="s">
        <v>279</v>
      </c>
      <c r="B171" s="4" t="s">
        <v>70</v>
      </c>
      <c r="C171" s="4" t="s">
        <v>7</v>
      </c>
      <c r="D171" s="4" t="s">
        <v>171</v>
      </c>
      <c r="E171" s="4"/>
      <c r="F171" s="137"/>
      <c r="G171" s="137"/>
      <c r="H171" s="137"/>
    </row>
    <row r="172" spans="1:8" s="5" customFormat="1">
      <c r="A172" s="3" t="s">
        <v>278</v>
      </c>
      <c r="B172" s="4" t="s">
        <v>70</v>
      </c>
      <c r="C172" s="4" t="s">
        <v>7</v>
      </c>
      <c r="D172" s="4" t="s">
        <v>171</v>
      </c>
      <c r="E172" s="4" t="s">
        <v>61</v>
      </c>
      <c r="F172" s="70" t="e">
        <f>#REF!</f>
        <v>#REF!</v>
      </c>
      <c r="G172" s="70" t="e">
        <f>#REF!</f>
        <v>#REF!</v>
      </c>
      <c r="H172" s="70" t="e">
        <f>#REF!</f>
        <v>#REF!</v>
      </c>
    </row>
    <row r="173" spans="1:8">
      <c r="A173" s="3" t="s">
        <v>154</v>
      </c>
      <c r="B173" s="4" t="s">
        <v>70</v>
      </c>
      <c r="C173" s="4" t="s">
        <v>7</v>
      </c>
      <c r="D173" s="4" t="s">
        <v>155</v>
      </c>
      <c r="E173" s="4"/>
      <c r="F173" s="94"/>
      <c r="G173" s="74"/>
      <c r="H173" s="74"/>
    </row>
    <row r="174" spans="1:8">
      <c r="A174" s="3" t="s">
        <v>277</v>
      </c>
      <c r="B174" s="4" t="s">
        <v>70</v>
      </c>
      <c r="C174" s="4" t="s">
        <v>7</v>
      </c>
      <c r="D174" s="4" t="s">
        <v>156</v>
      </c>
      <c r="E174" s="4"/>
      <c r="F174" s="69"/>
      <c r="G174" s="67"/>
      <c r="H174" s="67"/>
    </row>
    <row r="175" spans="1:8">
      <c r="A175" s="3" t="s">
        <v>278</v>
      </c>
      <c r="B175" s="4" t="s">
        <v>70</v>
      </c>
      <c r="C175" s="4" t="s">
        <v>7</v>
      </c>
      <c r="D175" s="4" t="s">
        <v>156</v>
      </c>
      <c r="E175" s="4" t="s">
        <v>61</v>
      </c>
      <c r="F175" s="69" t="e">
        <f>#REF!</f>
        <v>#REF!</v>
      </c>
      <c r="G175" s="67" t="e">
        <f>#REF!</f>
        <v>#REF!</v>
      </c>
      <c r="H175" s="67" t="e">
        <f>#REF!</f>
        <v>#REF!</v>
      </c>
    </row>
    <row r="176" spans="1:8" ht="47.25">
      <c r="A176" s="3" t="s">
        <v>279</v>
      </c>
      <c r="B176" s="4" t="s">
        <v>70</v>
      </c>
      <c r="C176" s="4" t="s">
        <v>7</v>
      </c>
      <c r="D176" s="4" t="s">
        <v>197</v>
      </c>
      <c r="E176" s="4"/>
      <c r="F176" s="94"/>
      <c r="G176" s="74"/>
      <c r="H176" s="74"/>
    </row>
    <row r="177" spans="1:8">
      <c r="A177" s="3" t="s">
        <v>278</v>
      </c>
      <c r="B177" s="4" t="s">
        <v>70</v>
      </c>
      <c r="C177" s="4" t="s">
        <v>7</v>
      </c>
      <c r="D177" s="4" t="s">
        <v>197</v>
      </c>
      <c r="E177" s="4" t="s">
        <v>61</v>
      </c>
      <c r="F177" s="69" t="e">
        <f>#REF!</f>
        <v>#REF!</v>
      </c>
      <c r="G177" s="67" t="e">
        <f>#REF!</f>
        <v>#REF!</v>
      </c>
      <c r="H177" s="67" t="e">
        <f>#REF!</f>
        <v>#REF!</v>
      </c>
    </row>
    <row r="178" spans="1:8">
      <c r="A178" s="3" t="s">
        <v>83</v>
      </c>
      <c r="B178" s="4" t="s">
        <v>70</v>
      </c>
      <c r="C178" s="4" t="s">
        <v>7</v>
      </c>
      <c r="D178" s="4" t="s">
        <v>84</v>
      </c>
      <c r="E178" s="4"/>
      <c r="F178" s="69"/>
      <c r="G178" s="60"/>
      <c r="H178" s="60"/>
    </row>
    <row r="179" spans="1:8" ht="31.5">
      <c r="A179" s="3" t="s">
        <v>172</v>
      </c>
      <c r="B179" s="4" t="s">
        <v>70</v>
      </c>
      <c r="C179" s="4" t="s">
        <v>7</v>
      </c>
      <c r="D179" s="4" t="s">
        <v>173</v>
      </c>
      <c r="E179" s="4"/>
      <c r="F179" s="69"/>
      <c r="G179" s="60"/>
      <c r="H179" s="60"/>
    </row>
    <row r="180" spans="1:8">
      <c r="A180" s="3" t="s">
        <v>278</v>
      </c>
      <c r="B180" s="4" t="s">
        <v>70</v>
      </c>
      <c r="C180" s="4" t="s">
        <v>7</v>
      </c>
      <c r="D180" s="4" t="s">
        <v>173</v>
      </c>
      <c r="E180" s="4" t="s">
        <v>61</v>
      </c>
      <c r="F180" s="69" t="e">
        <f>#REF!</f>
        <v>#REF!</v>
      </c>
      <c r="G180" s="60" t="e">
        <f>#REF!</f>
        <v>#REF!</v>
      </c>
      <c r="H180" s="60" t="e">
        <f>#REF!</f>
        <v>#REF!</v>
      </c>
    </row>
    <row r="181" spans="1:8">
      <c r="A181" s="3" t="s">
        <v>206</v>
      </c>
      <c r="B181" s="4" t="s">
        <v>70</v>
      </c>
      <c r="C181" s="4" t="s">
        <v>7</v>
      </c>
      <c r="D181" s="4" t="s">
        <v>56</v>
      </c>
      <c r="E181" s="95"/>
      <c r="F181" s="69"/>
      <c r="G181" s="60"/>
      <c r="H181" s="60"/>
    </row>
    <row r="182" spans="1:8" ht="45" customHeight="1">
      <c r="A182" s="3" t="s">
        <v>216</v>
      </c>
      <c r="B182" s="4" t="s">
        <v>70</v>
      </c>
      <c r="C182" s="4" t="s">
        <v>7</v>
      </c>
      <c r="D182" s="4" t="s">
        <v>217</v>
      </c>
      <c r="E182" s="4"/>
      <c r="F182" s="69"/>
      <c r="G182" s="60"/>
      <c r="H182" s="60"/>
    </row>
    <row r="183" spans="1:8">
      <c r="A183" s="3" t="s">
        <v>41</v>
      </c>
      <c r="B183" s="4" t="s">
        <v>70</v>
      </c>
      <c r="C183" s="4" t="s">
        <v>7</v>
      </c>
      <c r="D183" s="4" t="s">
        <v>217</v>
      </c>
      <c r="E183" s="4" t="s">
        <v>42</v>
      </c>
      <c r="F183" s="69" t="e">
        <f>#REF!</f>
        <v>#REF!</v>
      </c>
      <c r="G183" s="72" t="e">
        <f>#REF!</f>
        <v>#REF!</v>
      </c>
      <c r="H183" s="72" t="e">
        <f>#REF!</f>
        <v>#REF!</v>
      </c>
    </row>
    <row r="184" spans="1:8" ht="65.25" customHeight="1">
      <c r="A184" s="3" t="s">
        <v>209</v>
      </c>
      <c r="B184" s="4" t="s">
        <v>70</v>
      </c>
      <c r="C184" s="4" t="s">
        <v>7</v>
      </c>
      <c r="D184" s="4" t="s">
        <v>210</v>
      </c>
      <c r="E184" s="4"/>
      <c r="F184" s="69"/>
      <c r="G184" s="72"/>
      <c r="H184" s="72"/>
    </row>
    <row r="185" spans="1:8">
      <c r="A185" s="3" t="s">
        <v>41</v>
      </c>
      <c r="B185" s="4" t="s">
        <v>70</v>
      </c>
      <c r="C185" s="4" t="s">
        <v>7</v>
      </c>
      <c r="D185" s="4" t="s">
        <v>210</v>
      </c>
      <c r="E185" s="4" t="s">
        <v>42</v>
      </c>
      <c r="F185" s="69" t="e">
        <f>#REF!</f>
        <v>#REF!</v>
      </c>
      <c r="G185" s="60" t="e">
        <f>#REF!</f>
        <v>#REF!</v>
      </c>
      <c r="H185" s="60" t="e">
        <f>#REF!</f>
        <v>#REF!</v>
      </c>
    </row>
    <row r="186" spans="1:8" ht="51.75" customHeight="1">
      <c r="A186" s="45" t="s">
        <v>271</v>
      </c>
      <c r="B186" s="44" t="s">
        <v>70</v>
      </c>
      <c r="C186" s="44" t="s">
        <v>7</v>
      </c>
      <c r="D186" s="44" t="s">
        <v>272</v>
      </c>
      <c r="E186" s="44"/>
      <c r="F186" s="69"/>
      <c r="G186" s="60"/>
      <c r="H186" s="60"/>
    </row>
    <row r="187" spans="1:8">
      <c r="A187" s="45" t="s">
        <v>41</v>
      </c>
      <c r="B187" s="44" t="s">
        <v>70</v>
      </c>
      <c r="C187" s="44" t="s">
        <v>7</v>
      </c>
      <c r="D187" s="44" t="s">
        <v>272</v>
      </c>
      <c r="E187" s="44" t="s">
        <v>42</v>
      </c>
      <c r="F187" s="69" t="e">
        <f>#REF!</f>
        <v>#REF!</v>
      </c>
      <c r="G187" s="60" t="e">
        <f>#REF!</f>
        <v>#REF!</v>
      </c>
      <c r="H187" s="60" t="e">
        <f>#REF!</f>
        <v>#REF!</v>
      </c>
    </row>
    <row r="188" spans="1:8" ht="31.5">
      <c r="A188" s="21" t="s">
        <v>226</v>
      </c>
      <c r="B188" s="15" t="s">
        <v>70</v>
      </c>
      <c r="C188" s="15" t="s">
        <v>58</v>
      </c>
      <c r="D188" s="15"/>
      <c r="E188" s="15"/>
      <c r="F188" s="66" t="e">
        <f>SUM(F189:F194)</f>
        <v>#REF!</v>
      </c>
      <c r="G188" s="66" t="e">
        <f>SUM(G189:G194)</f>
        <v>#REF!</v>
      </c>
      <c r="H188" s="66" t="e">
        <f>SUM(H189:H194)</f>
        <v>#REF!</v>
      </c>
    </row>
    <row r="189" spans="1:8">
      <c r="A189" s="47" t="s">
        <v>227</v>
      </c>
      <c r="B189" s="4" t="s">
        <v>70</v>
      </c>
      <c r="C189" s="4" t="s">
        <v>58</v>
      </c>
      <c r="D189" s="4" t="s">
        <v>228</v>
      </c>
      <c r="E189" s="4"/>
      <c r="F189" s="60"/>
      <c r="G189" s="60"/>
      <c r="H189" s="60"/>
    </row>
    <row r="190" spans="1:8">
      <c r="A190" s="3" t="s">
        <v>236</v>
      </c>
      <c r="B190" s="4" t="s">
        <v>70</v>
      </c>
      <c r="C190" s="4" t="s">
        <v>58</v>
      </c>
      <c r="D190" s="4" t="s">
        <v>229</v>
      </c>
      <c r="E190" s="4"/>
      <c r="F190" s="60"/>
      <c r="G190" s="60"/>
      <c r="H190" s="60"/>
    </row>
    <row r="191" spans="1:8" ht="15" customHeight="1">
      <c r="A191" s="3" t="s">
        <v>22</v>
      </c>
      <c r="B191" s="4" t="s">
        <v>70</v>
      </c>
      <c r="C191" s="4" t="s">
        <v>58</v>
      </c>
      <c r="D191" s="4" t="s">
        <v>229</v>
      </c>
      <c r="E191" s="4" t="s">
        <v>28</v>
      </c>
      <c r="F191" s="69" t="e">
        <f>#REF!</f>
        <v>#REF!</v>
      </c>
      <c r="G191" s="60" t="e">
        <f>#REF!</f>
        <v>#REF!</v>
      </c>
      <c r="H191" s="60" t="e">
        <f>#REF!</f>
        <v>#REF!</v>
      </c>
    </row>
    <row r="192" spans="1:8">
      <c r="A192" s="47" t="s">
        <v>227</v>
      </c>
      <c r="B192" s="4" t="s">
        <v>70</v>
      </c>
      <c r="C192" s="4" t="s">
        <v>58</v>
      </c>
      <c r="D192" s="4" t="s">
        <v>228</v>
      </c>
      <c r="E192" s="4"/>
      <c r="F192" s="69"/>
      <c r="G192" s="60"/>
      <c r="H192" s="60"/>
    </row>
    <row r="193" spans="1:8">
      <c r="A193" s="3" t="s">
        <v>236</v>
      </c>
      <c r="B193" s="4" t="s">
        <v>70</v>
      </c>
      <c r="C193" s="4" t="s">
        <v>58</v>
      </c>
      <c r="D193" s="4" t="s">
        <v>229</v>
      </c>
      <c r="E193" s="4"/>
      <c r="F193" s="69"/>
      <c r="G193" s="60"/>
      <c r="H193" s="60"/>
    </row>
    <row r="194" spans="1:8">
      <c r="A194" s="3" t="s">
        <v>278</v>
      </c>
      <c r="B194" s="4" t="s">
        <v>70</v>
      </c>
      <c r="C194" s="4" t="s">
        <v>58</v>
      </c>
      <c r="D194" s="4" t="s">
        <v>229</v>
      </c>
      <c r="E194" s="4" t="s">
        <v>61</v>
      </c>
      <c r="F194" s="69" t="e">
        <f>#REF!</f>
        <v>#REF!</v>
      </c>
      <c r="G194" s="60" t="e">
        <f>#REF!</f>
        <v>#REF!</v>
      </c>
      <c r="H194" s="60" t="e">
        <f>#REF!</f>
        <v>#REF!</v>
      </c>
    </row>
    <row r="195" spans="1:8">
      <c r="A195" s="21" t="s">
        <v>86</v>
      </c>
      <c r="B195" s="15" t="s">
        <v>70</v>
      </c>
      <c r="C195" s="15" t="s">
        <v>70</v>
      </c>
      <c r="D195" s="15"/>
      <c r="E195" s="15"/>
      <c r="F195" s="66" t="e">
        <f>SUM(F197:F220)</f>
        <v>#REF!</v>
      </c>
      <c r="G195" s="66" t="e">
        <f>SUM(G197:G220)</f>
        <v>#REF!</v>
      </c>
      <c r="H195" s="66" t="e">
        <f>SUM(H197:H220)</f>
        <v>#REF!</v>
      </c>
    </row>
    <row r="196" spans="1:8" s="281" customFormat="1" ht="30.75" customHeight="1">
      <c r="A196" s="3" t="s">
        <v>89</v>
      </c>
      <c r="B196" s="4" t="s">
        <v>70</v>
      </c>
      <c r="C196" s="4" t="s">
        <v>70</v>
      </c>
      <c r="D196" s="4" t="s">
        <v>90</v>
      </c>
      <c r="E196" s="141"/>
      <c r="F196" s="138"/>
      <c r="G196" s="138"/>
      <c r="H196" s="138"/>
    </row>
    <row r="197" spans="1:8">
      <c r="A197" s="3" t="s">
        <v>274</v>
      </c>
      <c r="B197" s="4" t="s">
        <v>70</v>
      </c>
      <c r="C197" s="4" t="s">
        <v>70</v>
      </c>
      <c r="D197" s="4" t="s">
        <v>287</v>
      </c>
      <c r="E197" s="23"/>
      <c r="F197" s="69"/>
      <c r="G197" s="69"/>
      <c r="H197" s="69"/>
    </row>
    <row r="198" spans="1:8" ht="47.25">
      <c r="A198" s="3" t="s">
        <v>482</v>
      </c>
      <c r="B198" s="4" t="s">
        <v>70</v>
      </c>
      <c r="C198" s="4" t="s">
        <v>70</v>
      </c>
      <c r="D198" s="4" t="s">
        <v>287</v>
      </c>
      <c r="E198" s="23" t="s">
        <v>276</v>
      </c>
      <c r="F198" s="69" t="e">
        <f>#REF!</f>
        <v>#REF!</v>
      </c>
      <c r="G198" s="69" t="e">
        <f>#REF!</f>
        <v>#REF!</v>
      </c>
      <c r="H198" s="69" t="e">
        <f>#REF!</f>
        <v>#REF!</v>
      </c>
    </row>
    <row r="199" spans="1:8">
      <c r="A199" s="3" t="s">
        <v>303</v>
      </c>
      <c r="B199" s="4" t="s">
        <v>70</v>
      </c>
      <c r="C199" s="4" t="s">
        <v>70</v>
      </c>
      <c r="D199" s="4" t="s">
        <v>287</v>
      </c>
      <c r="E199" s="23" t="s">
        <v>304</v>
      </c>
      <c r="F199" s="69" t="e">
        <f>#REF!</f>
        <v>#REF!</v>
      </c>
      <c r="G199" s="69" t="e">
        <f>#REF!</f>
        <v>#REF!</v>
      </c>
      <c r="H199" s="69" t="e">
        <f>#REF!</f>
        <v>#REF!</v>
      </c>
    </row>
    <row r="200" spans="1:8" hidden="1">
      <c r="A200" s="79" t="s">
        <v>206</v>
      </c>
      <c r="B200" s="4" t="s">
        <v>70</v>
      </c>
      <c r="C200" s="4" t="s">
        <v>70</v>
      </c>
      <c r="D200" s="4" t="s">
        <v>56</v>
      </c>
      <c r="E200" s="23"/>
      <c r="F200" s="69"/>
      <c r="G200" s="69"/>
      <c r="H200" s="69"/>
    </row>
    <row r="201" spans="1:8" ht="47.25" hidden="1">
      <c r="A201" s="3" t="s">
        <v>216</v>
      </c>
      <c r="B201" s="4" t="s">
        <v>70</v>
      </c>
      <c r="C201" s="4" t="s">
        <v>70</v>
      </c>
      <c r="D201" s="4" t="s">
        <v>217</v>
      </c>
      <c r="E201" s="23"/>
      <c r="F201" s="69"/>
      <c r="G201" s="69"/>
      <c r="H201" s="69"/>
    </row>
    <row r="202" spans="1:8" hidden="1">
      <c r="A202" s="3" t="s">
        <v>303</v>
      </c>
      <c r="B202" s="4" t="s">
        <v>70</v>
      </c>
      <c r="C202" s="4" t="s">
        <v>70</v>
      </c>
      <c r="D202" s="4" t="s">
        <v>217</v>
      </c>
      <c r="E202" s="23" t="s">
        <v>304</v>
      </c>
      <c r="F202" s="69" t="e">
        <f>#REF!</f>
        <v>#REF!</v>
      </c>
      <c r="G202" s="69" t="e">
        <f>#REF!</f>
        <v>#REF!</v>
      </c>
      <c r="H202" s="69" t="e">
        <f>#REF!</f>
        <v>#REF!</v>
      </c>
    </row>
    <row r="203" spans="1:8" ht="45" customHeight="1">
      <c r="A203" s="3" t="s">
        <v>315</v>
      </c>
      <c r="B203" s="4" t="s">
        <v>70</v>
      </c>
      <c r="C203" s="4" t="s">
        <v>70</v>
      </c>
      <c r="D203" s="4" t="s">
        <v>314</v>
      </c>
      <c r="E203" s="23"/>
      <c r="F203" s="69"/>
      <c r="G203" s="69"/>
      <c r="H203" s="69"/>
    </row>
    <row r="204" spans="1:8" ht="15.75" customHeight="1">
      <c r="A204" s="3" t="s">
        <v>22</v>
      </c>
      <c r="B204" s="4" t="s">
        <v>70</v>
      </c>
      <c r="C204" s="4" t="s">
        <v>70</v>
      </c>
      <c r="D204" s="4" t="s">
        <v>314</v>
      </c>
      <c r="E204" s="23" t="s">
        <v>28</v>
      </c>
      <c r="F204" s="69" t="e">
        <f>#REF!</f>
        <v>#REF!</v>
      </c>
      <c r="G204" s="69" t="e">
        <f>#REF!</f>
        <v>#REF!</v>
      </c>
      <c r="H204" s="69" t="e">
        <f>#REF!</f>
        <v>#REF!</v>
      </c>
    </row>
    <row r="205" spans="1:8">
      <c r="A205" s="3" t="s">
        <v>237</v>
      </c>
      <c r="B205" s="4" t="s">
        <v>70</v>
      </c>
      <c r="C205" s="4" t="s">
        <v>70</v>
      </c>
      <c r="D205" s="4" t="s">
        <v>87</v>
      </c>
      <c r="E205" s="4"/>
      <c r="F205" s="60"/>
      <c r="G205" s="60"/>
      <c r="H205" s="60"/>
    </row>
    <row r="206" spans="1:8">
      <c r="A206" s="3" t="s">
        <v>277</v>
      </c>
      <c r="B206" s="4" t="s">
        <v>70</v>
      </c>
      <c r="C206" s="4" t="s">
        <v>70</v>
      </c>
      <c r="D206" s="4" t="s">
        <v>157</v>
      </c>
      <c r="E206" s="4"/>
      <c r="F206" s="60"/>
      <c r="G206" s="60"/>
      <c r="H206" s="60"/>
    </row>
    <row r="207" spans="1:8">
      <c r="A207" s="3" t="s">
        <v>278</v>
      </c>
      <c r="B207" s="4" t="s">
        <v>70</v>
      </c>
      <c r="C207" s="4" t="s">
        <v>70</v>
      </c>
      <c r="D207" s="4" t="s">
        <v>157</v>
      </c>
      <c r="E207" s="4" t="s">
        <v>61</v>
      </c>
      <c r="F207" s="60" t="e">
        <f>#REF!</f>
        <v>#REF!</v>
      </c>
      <c r="G207" s="60" t="e">
        <f>#REF!</f>
        <v>#REF!</v>
      </c>
      <c r="H207" s="60" t="e">
        <f>#REF!</f>
        <v>#REF!</v>
      </c>
    </row>
    <row r="208" spans="1:8" ht="47.25">
      <c r="A208" s="3" t="s">
        <v>279</v>
      </c>
      <c r="B208" s="4" t="s">
        <v>70</v>
      </c>
      <c r="C208" s="4" t="s">
        <v>70</v>
      </c>
      <c r="D208" s="4" t="s">
        <v>198</v>
      </c>
      <c r="E208" s="4"/>
      <c r="F208" s="69"/>
      <c r="G208" s="60"/>
      <c r="H208" s="60"/>
    </row>
    <row r="209" spans="1:8">
      <c r="A209" s="3" t="s">
        <v>278</v>
      </c>
      <c r="B209" s="4" t="s">
        <v>70</v>
      </c>
      <c r="C209" s="4" t="s">
        <v>70</v>
      </c>
      <c r="D209" s="4" t="s">
        <v>198</v>
      </c>
      <c r="E209" s="4" t="s">
        <v>61</v>
      </c>
      <c r="F209" s="69" t="e">
        <f>#REF!</f>
        <v>#REF!</v>
      </c>
      <c r="G209" s="72" t="e">
        <f>#REF!</f>
        <v>#REF!</v>
      </c>
      <c r="H209" s="72" t="e">
        <f>#REF!</f>
        <v>#REF!</v>
      </c>
    </row>
    <row r="210" spans="1:8">
      <c r="A210" s="3" t="s">
        <v>253</v>
      </c>
      <c r="B210" s="4" t="s">
        <v>70</v>
      </c>
      <c r="C210" s="4" t="s">
        <v>70</v>
      </c>
      <c r="D210" s="4" t="s">
        <v>88</v>
      </c>
      <c r="E210" s="4"/>
      <c r="F210" s="69"/>
      <c r="G210" s="60"/>
      <c r="H210" s="60"/>
    </row>
    <row r="211" spans="1:8">
      <c r="A211" s="3" t="s">
        <v>301</v>
      </c>
      <c r="B211" s="4" t="s">
        <v>70</v>
      </c>
      <c r="C211" s="4" t="s">
        <v>70</v>
      </c>
      <c r="D211" s="4" t="s">
        <v>302</v>
      </c>
      <c r="E211" s="4"/>
      <c r="F211" s="69"/>
      <c r="G211" s="60"/>
      <c r="H211" s="60"/>
    </row>
    <row r="212" spans="1:8">
      <c r="A212" s="3" t="s">
        <v>41</v>
      </c>
      <c r="B212" s="4" t="s">
        <v>70</v>
      </c>
      <c r="C212" s="4" t="s">
        <v>70</v>
      </c>
      <c r="D212" s="4" t="s">
        <v>302</v>
      </c>
      <c r="E212" s="4" t="s">
        <v>42</v>
      </c>
      <c r="F212" s="69" t="e">
        <f>#REF!</f>
        <v>#REF!</v>
      </c>
      <c r="G212" s="60" t="e">
        <f>#REF!</f>
        <v>#REF!</v>
      </c>
      <c r="H212" s="60" t="e">
        <f>#REF!</f>
        <v>#REF!</v>
      </c>
    </row>
    <row r="213" spans="1:8" ht="31.5">
      <c r="A213" s="3" t="s">
        <v>89</v>
      </c>
      <c r="B213" s="4" t="s">
        <v>70</v>
      </c>
      <c r="C213" s="4" t="s">
        <v>70</v>
      </c>
      <c r="D213" s="4" t="s">
        <v>90</v>
      </c>
      <c r="E213" s="4"/>
      <c r="F213" s="69"/>
      <c r="G213" s="60"/>
      <c r="H213" s="60"/>
    </row>
    <row r="214" spans="1:8" ht="57.75" customHeight="1">
      <c r="A214" s="3" t="s">
        <v>286</v>
      </c>
      <c r="B214" s="4" t="s">
        <v>70</v>
      </c>
      <c r="C214" s="4" t="s">
        <v>70</v>
      </c>
      <c r="D214" s="4" t="s">
        <v>285</v>
      </c>
      <c r="E214" s="4"/>
      <c r="F214" s="69"/>
      <c r="G214" s="60"/>
      <c r="H214" s="60"/>
    </row>
    <row r="215" spans="1:8">
      <c r="A215" s="3" t="s">
        <v>278</v>
      </c>
      <c r="B215" s="4" t="s">
        <v>70</v>
      </c>
      <c r="C215" s="4" t="s">
        <v>70</v>
      </c>
      <c r="D215" s="4" t="s">
        <v>285</v>
      </c>
      <c r="E215" s="4" t="s">
        <v>61</v>
      </c>
      <c r="F215" s="69" t="e">
        <f>#REF!</f>
        <v>#REF!</v>
      </c>
      <c r="G215" s="60" t="e">
        <f>#REF!</f>
        <v>#REF!</v>
      </c>
      <c r="H215" s="60" t="e">
        <f>#REF!</f>
        <v>#REF!</v>
      </c>
    </row>
    <row r="216" spans="1:8">
      <c r="A216" s="3" t="s">
        <v>206</v>
      </c>
      <c r="B216" s="4" t="s">
        <v>70</v>
      </c>
      <c r="C216" s="4" t="s">
        <v>70</v>
      </c>
      <c r="D216" s="4" t="s">
        <v>56</v>
      </c>
      <c r="E216" s="95"/>
      <c r="F216" s="70"/>
      <c r="G216" s="71"/>
      <c r="H216" s="71"/>
    </row>
    <row r="217" spans="1:8" ht="62.25" customHeight="1">
      <c r="A217" s="45" t="s">
        <v>209</v>
      </c>
      <c r="B217" s="44" t="s">
        <v>70</v>
      </c>
      <c r="C217" s="44" t="s">
        <v>70</v>
      </c>
      <c r="D217" s="44" t="s">
        <v>210</v>
      </c>
      <c r="E217" s="44"/>
      <c r="F217" s="70"/>
      <c r="G217" s="60"/>
      <c r="H217" s="60"/>
    </row>
    <row r="218" spans="1:8">
      <c r="A218" s="45" t="s">
        <v>41</v>
      </c>
      <c r="B218" s="44" t="s">
        <v>70</v>
      </c>
      <c r="C218" s="44" t="s">
        <v>70</v>
      </c>
      <c r="D218" s="44" t="s">
        <v>210</v>
      </c>
      <c r="E218" s="44" t="s">
        <v>42</v>
      </c>
      <c r="F218" s="60" t="e">
        <f>#REF!</f>
        <v>#REF!</v>
      </c>
      <c r="G218" s="60" t="e">
        <f>#REF!</f>
        <v>#REF!</v>
      </c>
      <c r="H218" s="60" t="e">
        <f>#REF!</f>
        <v>#REF!</v>
      </c>
    </row>
    <row r="219" spans="1:8" ht="44.25" customHeight="1">
      <c r="A219" s="45" t="s">
        <v>271</v>
      </c>
      <c r="B219" s="44" t="s">
        <v>70</v>
      </c>
      <c r="C219" s="44" t="s">
        <v>70</v>
      </c>
      <c r="D219" s="44" t="s">
        <v>272</v>
      </c>
      <c r="E219" s="44"/>
      <c r="F219" s="60"/>
      <c r="G219" s="60"/>
      <c r="H219" s="60"/>
    </row>
    <row r="220" spans="1:8">
      <c r="A220" s="45" t="s">
        <v>41</v>
      </c>
      <c r="B220" s="44" t="s">
        <v>70</v>
      </c>
      <c r="C220" s="44" t="s">
        <v>70</v>
      </c>
      <c r="D220" s="44" t="s">
        <v>272</v>
      </c>
      <c r="E220" s="44" t="s">
        <v>42</v>
      </c>
      <c r="F220" s="60" t="e">
        <f>#REF!</f>
        <v>#REF!</v>
      </c>
      <c r="G220" s="60" t="e">
        <f>#REF!</f>
        <v>#REF!</v>
      </c>
      <c r="H220" s="60" t="e">
        <f>#REF!</f>
        <v>#REF!</v>
      </c>
    </row>
    <row r="221" spans="1:8">
      <c r="A221" s="21" t="s">
        <v>91</v>
      </c>
      <c r="B221" s="15" t="s">
        <v>70</v>
      </c>
      <c r="C221" s="15" t="s">
        <v>92</v>
      </c>
      <c r="D221" s="15"/>
      <c r="E221" s="15"/>
      <c r="F221" s="66" t="e">
        <f>SUM(F222:F234)</f>
        <v>#REF!</v>
      </c>
      <c r="G221" s="66" t="e">
        <f>SUM(G222:G234)</f>
        <v>#REF!</v>
      </c>
      <c r="H221" s="66" t="e">
        <f>SUM(H222:H234)</f>
        <v>#REF!</v>
      </c>
    </row>
    <row r="222" spans="1:8">
      <c r="A222" s="3" t="s">
        <v>206</v>
      </c>
      <c r="B222" s="4" t="s">
        <v>70</v>
      </c>
      <c r="C222" s="4" t="s">
        <v>92</v>
      </c>
      <c r="D222" s="4" t="s">
        <v>56</v>
      </c>
      <c r="E222" s="4"/>
      <c r="F222" s="74"/>
      <c r="G222" s="60"/>
      <c r="H222" s="60"/>
    </row>
    <row r="223" spans="1:8">
      <c r="A223" s="3" t="s">
        <v>174</v>
      </c>
      <c r="B223" s="4" t="s">
        <v>70</v>
      </c>
      <c r="C223" s="4" t="s">
        <v>92</v>
      </c>
      <c r="D223" s="4" t="s">
        <v>56</v>
      </c>
      <c r="E223" s="4"/>
      <c r="F223" s="60"/>
      <c r="G223" s="60"/>
      <c r="H223" s="60"/>
    </row>
    <row r="224" spans="1:8" ht="32.25" customHeight="1">
      <c r="A224" s="87" t="s">
        <v>313</v>
      </c>
      <c r="B224" s="4" t="s">
        <v>70</v>
      </c>
      <c r="C224" s="4" t="s">
        <v>92</v>
      </c>
      <c r="D224" s="4" t="s">
        <v>312</v>
      </c>
      <c r="E224" s="4"/>
      <c r="F224" s="60"/>
      <c r="G224" s="60"/>
      <c r="H224" s="60"/>
    </row>
    <row r="225" spans="1:8" ht="13.5" customHeight="1">
      <c r="A225" s="3" t="s">
        <v>22</v>
      </c>
      <c r="B225" s="4" t="s">
        <v>70</v>
      </c>
      <c r="C225" s="4" t="s">
        <v>92</v>
      </c>
      <c r="D225" s="4" t="s">
        <v>312</v>
      </c>
      <c r="E225" s="4" t="s">
        <v>28</v>
      </c>
      <c r="F225" s="69" t="e">
        <f>#REF!</f>
        <v>#REF!</v>
      </c>
      <c r="G225" s="60" t="e">
        <f>#REF!</f>
        <v>#REF!</v>
      </c>
      <c r="H225" s="60" t="e">
        <f>#REF!</f>
        <v>#REF!</v>
      </c>
    </row>
    <row r="226" spans="1:8" ht="47.25" customHeight="1">
      <c r="A226" s="3" t="s">
        <v>85</v>
      </c>
      <c r="B226" s="4" t="s">
        <v>70</v>
      </c>
      <c r="C226" s="4" t="s">
        <v>92</v>
      </c>
      <c r="D226" s="4" t="s">
        <v>211</v>
      </c>
      <c r="E226" s="4"/>
      <c r="F226" s="60"/>
      <c r="G226" s="60"/>
      <c r="H226" s="60"/>
    </row>
    <row r="227" spans="1:8" ht="14.25" customHeight="1">
      <c r="A227" s="3" t="s">
        <v>22</v>
      </c>
      <c r="B227" s="4" t="s">
        <v>70</v>
      </c>
      <c r="C227" s="4" t="s">
        <v>92</v>
      </c>
      <c r="D227" s="4" t="s">
        <v>211</v>
      </c>
      <c r="E227" s="4" t="s">
        <v>28</v>
      </c>
      <c r="F227" s="60" t="e">
        <f>#REF!</f>
        <v>#REF!</v>
      </c>
      <c r="G227" s="60" t="e">
        <f>#REF!</f>
        <v>#REF!</v>
      </c>
      <c r="H227" s="60" t="e">
        <f>#REF!</f>
        <v>#REF!</v>
      </c>
    </row>
    <row r="228" spans="1:8" ht="60" customHeight="1">
      <c r="A228" s="3" t="s">
        <v>209</v>
      </c>
      <c r="B228" s="4" t="s">
        <v>70</v>
      </c>
      <c r="C228" s="4" t="s">
        <v>92</v>
      </c>
      <c r="D228" s="4" t="s">
        <v>210</v>
      </c>
      <c r="E228" s="4"/>
      <c r="F228" s="60"/>
      <c r="G228" s="60"/>
      <c r="H228" s="60"/>
    </row>
    <row r="229" spans="1:8" ht="16.5" customHeight="1">
      <c r="A229" s="3" t="s">
        <v>22</v>
      </c>
      <c r="B229" s="4" t="s">
        <v>70</v>
      </c>
      <c r="C229" s="4" t="s">
        <v>92</v>
      </c>
      <c r="D229" s="4" t="s">
        <v>210</v>
      </c>
      <c r="E229" s="4" t="s">
        <v>28</v>
      </c>
      <c r="F229" s="60" t="e">
        <f>#REF!</f>
        <v>#REF!</v>
      </c>
      <c r="G229" s="60" t="e">
        <f>#REF!</f>
        <v>#REF!</v>
      </c>
      <c r="H229" s="60" t="e">
        <f>#REF!</f>
        <v>#REF!</v>
      </c>
    </row>
    <row r="230" spans="1:8" ht="59.25" customHeight="1">
      <c r="A230" s="3" t="s">
        <v>96</v>
      </c>
      <c r="B230" s="4" t="s">
        <v>70</v>
      </c>
      <c r="C230" s="4" t="s">
        <v>92</v>
      </c>
      <c r="D230" s="4" t="s">
        <v>97</v>
      </c>
      <c r="E230" s="4"/>
      <c r="F230" s="74"/>
      <c r="G230" s="60"/>
      <c r="H230" s="60"/>
    </row>
    <row r="231" spans="1:8">
      <c r="A231" s="3" t="s">
        <v>277</v>
      </c>
      <c r="B231" s="4" t="s">
        <v>70</v>
      </c>
      <c r="C231" s="4" t="s">
        <v>92</v>
      </c>
      <c r="D231" s="4" t="s">
        <v>98</v>
      </c>
      <c r="E231" s="4"/>
      <c r="F231" s="74"/>
      <c r="G231" s="60"/>
      <c r="H231" s="60"/>
    </row>
    <row r="232" spans="1:8">
      <c r="A232" s="3" t="s">
        <v>278</v>
      </c>
      <c r="B232" s="4" t="s">
        <v>70</v>
      </c>
      <c r="C232" s="4" t="s">
        <v>92</v>
      </c>
      <c r="D232" s="4" t="s">
        <v>98</v>
      </c>
      <c r="E232" s="4" t="s">
        <v>61</v>
      </c>
      <c r="F232" s="60" t="e">
        <f>#REF!</f>
        <v>#REF!</v>
      </c>
      <c r="G232" s="60" t="e">
        <f>#REF!</f>
        <v>#REF!</v>
      </c>
      <c r="H232" s="60" t="e">
        <f>#REF!</f>
        <v>#REF!</v>
      </c>
    </row>
    <row r="233" spans="1:8" ht="45" customHeight="1">
      <c r="A233" s="3" t="s">
        <v>279</v>
      </c>
      <c r="B233" s="4" t="s">
        <v>70</v>
      </c>
      <c r="C233" s="4" t="s">
        <v>92</v>
      </c>
      <c r="D233" s="4" t="s">
        <v>175</v>
      </c>
      <c r="E233" s="4"/>
      <c r="F233" s="70"/>
      <c r="G233" s="60"/>
      <c r="H233" s="60"/>
    </row>
    <row r="234" spans="1:8">
      <c r="A234" s="3" t="s">
        <v>278</v>
      </c>
      <c r="B234" s="4" t="s">
        <v>70</v>
      </c>
      <c r="C234" s="4" t="s">
        <v>92</v>
      </c>
      <c r="D234" s="4" t="s">
        <v>175</v>
      </c>
      <c r="E234" s="4" t="s">
        <v>61</v>
      </c>
      <c r="F234" s="70" t="e">
        <f>#REF!</f>
        <v>#REF!</v>
      </c>
      <c r="G234" s="60" t="e">
        <f>#REF!</f>
        <v>#REF!</v>
      </c>
      <c r="H234" s="60" t="e">
        <f>#REF!</f>
        <v>#REF!</v>
      </c>
    </row>
    <row r="235" spans="1:8" ht="20.25">
      <c r="A235" s="19" t="s">
        <v>254</v>
      </c>
      <c r="B235" s="22" t="s">
        <v>60</v>
      </c>
      <c r="C235" s="22" t="s">
        <v>213</v>
      </c>
      <c r="D235" s="20"/>
      <c r="E235" s="20"/>
      <c r="F235" s="76" t="e">
        <f>F236</f>
        <v>#REF!</v>
      </c>
      <c r="G235" s="76" t="e">
        <f>G236</f>
        <v>#REF!</v>
      </c>
      <c r="H235" s="76" t="e">
        <f>H236</f>
        <v>#REF!</v>
      </c>
    </row>
    <row r="236" spans="1:8">
      <c r="A236" s="21" t="s">
        <v>99</v>
      </c>
      <c r="B236" s="15" t="s">
        <v>60</v>
      </c>
      <c r="C236" s="15" t="s">
        <v>6</v>
      </c>
      <c r="D236" s="15"/>
      <c r="E236" s="15"/>
      <c r="F236" s="66" t="e">
        <f>SUM(F237:F254)</f>
        <v>#REF!</v>
      </c>
      <c r="G236" s="66" t="e">
        <f>SUM(G237:G254)</f>
        <v>#REF!</v>
      </c>
      <c r="H236" s="66" t="e">
        <f>SUM(H237:H254)</f>
        <v>#REF!</v>
      </c>
    </row>
    <row r="237" spans="1:8">
      <c r="A237" s="56" t="s">
        <v>206</v>
      </c>
      <c r="B237" s="23" t="s">
        <v>60</v>
      </c>
      <c r="C237" s="23" t="s">
        <v>6</v>
      </c>
      <c r="D237" s="23" t="s">
        <v>56</v>
      </c>
      <c r="E237" s="23"/>
      <c r="F237" s="74"/>
      <c r="G237" s="60"/>
      <c r="H237" s="60"/>
    </row>
    <row r="238" spans="1:8" ht="47.25" customHeight="1">
      <c r="A238" s="56" t="s">
        <v>495</v>
      </c>
      <c r="B238" s="23" t="s">
        <v>60</v>
      </c>
      <c r="C238" s="23" t="s">
        <v>6</v>
      </c>
      <c r="D238" s="23" t="s">
        <v>316</v>
      </c>
      <c r="E238" s="23"/>
      <c r="F238" s="74"/>
      <c r="G238" s="60"/>
      <c r="H238" s="60"/>
    </row>
    <row r="239" spans="1:8" ht="13.5" customHeight="1">
      <c r="A239" s="3" t="s">
        <v>22</v>
      </c>
      <c r="B239" s="23" t="s">
        <v>60</v>
      </c>
      <c r="C239" s="23" t="s">
        <v>6</v>
      </c>
      <c r="D239" s="23" t="s">
        <v>316</v>
      </c>
      <c r="E239" s="23" t="s">
        <v>28</v>
      </c>
      <c r="F239" s="60" t="e">
        <f>#REF!</f>
        <v>#REF!</v>
      </c>
      <c r="G239" s="60" t="e">
        <f>#REF!</f>
        <v>#REF!</v>
      </c>
      <c r="H239" s="60" t="e">
        <f>#REF!</f>
        <v>#REF!</v>
      </c>
    </row>
    <row r="240" spans="1:8" ht="61.5" customHeight="1">
      <c r="A240" s="3" t="s">
        <v>209</v>
      </c>
      <c r="B240" s="23" t="s">
        <v>60</v>
      </c>
      <c r="C240" s="23" t="s">
        <v>6</v>
      </c>
      <c r="D240" s="4" t="s">
        <v>210</v>
      </c>
      <c r="E240" s="4"/>
      <c r="F240" s="60"/>
      <c r="G240" s="60"/>
      <c r="H240" s="60"/>
    </row>
    <row r="241" spans="1:8" ht="14.25" customHeight="1">
      <c r="A241" s="3" t="s">
        <v>22</v>
      </c>
      <c r="B241" s="23" t="s">
        <v>60</v>
      </c>
      <c r="C241" s="23" t="s">
        <v>6</v>
      </c>
      <c r="D241" s="4" t="s">
        <v>210</v>
      </c>
      <c r="E241" s="4" t="s">
        <v>28</v>
      </c>
      <c r="F241" s="60" t="e">
        <f>#REF!</f>
        <v>#REF!</v>
      </c>
      <c r="G241" s="60" t="e">
        <f>#REF!</f>
        <v>#REF!</v>
      </c>
      <c r="H241" s="60" t="e">
        <f>#REF!</f>
        <v>#REF!</v>
      </c>
    </row>
    <row r="242" spans="1:8" ht="47.25">
      <c r="A242" s="45" t="s">
        <v>288</v>
      </c>
      <c r="B242" s="4" t="s">
        <v>60</v>
      </c>
      <c r="C242" s="4" t="s">
        <v>6</v>
      </c>
      <c r="D242" s="4" t="s">
        <v>233</v>
      </c>
      <c r="E242" s="4"/>
      <c r="F242" s="69"/>
      <c r="G242" s="60"/>
      <c r="H242" s="60"/>
    </row>
    <row r="243" spans="1:8" ht="47.25">
      <c r="A243" s="56" t="s">
        <v>239</v>
      </c>
      <c r="B243" s="4" t="s">
        <v>60</v>
      </c>
      <c r="C243" s="4" t="s">
        <v>6</v>
      </c>
      <c r="D243" s="4" t="s">
        <v>238</v>
      </c>
      <c r="E243" s="4"/>
      <c r="F243" s="60"/>
      <c r="G243" s="60"/>
      <c r="H243" s="60"/>
    </row>
    <row r="244" spans="1:8">
      <c r="A244" s="45" t="s">
        <v>41</v>
      </c>
      <c r="B244" s="4" t="s">
        <v>60</v>
      </c>
      <c r="C244" s="4" t="s">
        <v>6</v>
      </c>
      <c r="D244" s="4" t="s">
        <v>238</v>
      </c>
      <c r="E244" s="44" t="s">
        <v>42</v>
      </c>
      <c r="F244" s="69" t="e">
        <f>#REF!</f>
        <v>#REF!</v>
      </c>
      <c r="G244" s="60" t="e">
        <f>#REF!</f>
        <v>#REF!</v>
      </c>
      <c r="H244" s="60" t="e">
        <f>#REF!</f>
        <v>#REF!</v>
      </c>
    </row>
    <row r="245" spans="1:8" ht="12" customHeight="1">
      <c r="A245" s="45" t="s">
        <v>325</v>
      </c>
      <c r="B245" s="4" t="s">
        <v>60</v>
      </c>
      <c r="C245" s="4" t="s">
        <v>6</v>
      </c>
      <c r="D245" s="4" t="s">
        <v>326</v>
      </c>
      <c r="E245" s="44"/>
      <c r="F245" s="69"/>
      <c r="G245" s="60"/>
      <c r="H245" s="60"/>
    </row>
    <row r="246" spans="1:8">
      <c r="A246" s="45" t="s">
        <v>126</v>
      </c>
      <c r="B246" s="4" t="s">
        <v>60</v>
      </c>
      <c r="C246" s="4" t="s">
        <v>6</v>
      </c>
      <c r="D246" s="4" t="s">
        <v>326</v>
      </c>
      <c r="E246" s="44" t="s">
        <v>127</v>
      </c>
      <c r="F246" s="69" t="e">
        <f>#REF!</f>
        <v>#REF!</v>
      </c>
      <c r="G246" s="60" t="e">
        <f>#REF!</f>
        <v>#REF!</v>
      </c>
      <c r="H246" s="60" t="e">
        <f>#REF!</f>
        <v>#REF!</v>
      </c>
    </row>
    <row r="247" spans="1:8">
      <c r="A247" s="3" t="s">
        <v>100</v>
      </c>
      <c r="B247" s="4" t="s">
        <v>60</v>
      </c>
      <c r="C247" s="4" t="s">
        <v>6</v>
      </c>
      <c r="D247" s="4" t="s">
        <v>101</v>
      </c>
      <c r="E247" s="4"/>
      <c r="F247" s="69"/>
      <c r="G247" s="60"/>
      <c r="H247" s="60"/>
    </row>
    <row r="248" spans="1:8">
      <c r="A248" s="3" t="s">
        <v>277</v>
      </c>
      <c r="B248" s="4" t="s">
        <v>60</v>
      </c>
      <c r="C248" s="4" t="s">
        <v>6</v>
      </c>
      <c r="D248" s="4" t="s">
        <v>102</v>
      </c>
      <c r="E248" s="4"/>
      <c r="F248" s="69"/>
      <c r="G248" s="60"/>
      <c r="H248" s="60"/>
    </row>
    <row r="249" spans="1:8">
      <c r="A249" s="3" t="s">
        <v>278</v>
      </c>
      <c r="B249" s="4" t="s">
        <v>60</v>
      </c>
      <c r="C249" s="4" t="s">
        <v>6</v>
      </c>
      <c r="D249" s="4" t="s">
        <v>102</v>
      </c>
      <c r="E249" s="4" t="s">
        <v>61</v>
      </c>
      <c r="F249" s="69" t="e">
        <f>#REF!</f>
        <v>#REF!</v>
      </c>
      <c r="G249" s="60" t="e">
        <f>#REF!</f>
        <v>#REF!</v>
      </c>
      <c r="H249" s="60" t="e">
        <f>#REF!</f>
        <v>#REF!</v>
      </c>
    </row>
    <row r="250" spans="1:8" ht="47.25">
      <c r="A250" s="3" t="s">
        <v>279</v>
      </c>
      <c r="B250" s="4" t="s">
        <v>60</v>
      </c>
      <c r="C250" s="4" t="s">
        <v>6</v>
      </c>
      <c r="D250" s="4" t="s">
        <v>176</v>
      </c>
      <c r="E250" s="4"/>
      <c r="F250" s="137"/>
      <c r="G250" s="60"/>
      <c r="H250" s="60"/>
    </row>
    <row r="251" spans="1:8">
      <c r="A251" s="3" t="s">
        <v>278</v>
      </c>
      <c r="B251" s="4" t="s">
        <v>60</v>
      </c>
      <c r="C251" s="4" t="s">
        <v>6</v>
      </c>
      <c r="D251" s="4" t="s">
        <v>176</v>
      </c>
      <c r="E251" s="4" t="s">
        <v>61</v>
      </c>
      <c r="F251" s="70" t="e">
        <f>#REF!</f>
        <v>#REF!</v>
      </c>
      <c r="G251" s="60" t="e">
        <f>#REF!</f>
        <v>#REF!</v>
      </c>
      <c r="H251" s="60" t="e">
        <f>#REF!</f>
        <v>#REF!</v>
      </c>
    </row>
    <row r="252" spans="1:8">
      <c r="A252" s="3" t="s">
        <v>206</v>
      </c>
      <c r="B252" s="4" t="s">
        <v>60</v>
      </c>
      <c r="C252" s="4" t="s">
        <v>6</v>
      </c>
      <c r="D252" s="4" t="s">
        <v>56</v>
      </c>
      <c r="E252" s="4"/>
      <c r="F252" s="70"/>
      <c r="G252" s="60"/>
      <c r="H252" s="60"/>
    </row>
    <row r="253" spans="1:8" ht="42.75" customHeight="1">
      <c r="A253" s="3" t="s">
        <v>284</v>
      </c>
      <c r="B253" s="4" t="s">
        <v>60</v>
      </c>
      <c r="C253" s="4" t="s">
        <v>6</v>
      </c>
      <c r="D253" s="4" t="s">
        <v>218</v>
      </c>
      <c r="E253" s="4"/>
      <c r="F253" s="70"/>
      <c r="G253" s="60"/>
      <c r="H253" s="60"/>
    </row>
    <row r="254" spans="1:8">
      <c r="A254" s="3" t="s">
        <v>41</v>
      </c>
      <c r="B254" s="4" t="s">
        <v>60</v>
      </c>
      <c r="C254" s="4" t="s">
        <v>6</v>
      </c>
      <c r="D254" s="4" t="s">
        <v>218</v>
      </c>
      <c r="E254" s="4" t="s">
        <v>42</v>
      </c>
      <c r="F254" s="70" t="e">
        <f>#REF!</f>
        <v>#REF!</v>
      </c>
      <c r="G254" s="60" t="e">
        <f>#REF!</f>
        <v>#REF!</v>
      </c>
      <c r="H254" s="60" t="e">
        <f>#REF!</f>
        <v>#REF!</v>
      </c>
    </row>
    <row r="255" spans="1:8" ht="20.25">
      <c r="A255" s="19" t="s">
        <v>219</v>
      </c>
      <c r="B255" s="22" t="s">
        <v>92</v>
      </c>
      <c r="C255" s="22" t="s">
        <v>213</v>
      </c>
      <c r="D255" s="22"/>
      <c r="E255" s="22"/>
      <c r="F255" s="65" t="e">
        <f>F256+F261+F277+F281+F289+F294</f>
        <v>#REF!</v>
      </c>
      <c r="G255" s="65" t="e">
        <f>G256+G261+G277+G281+G289+G294</f>
        <v>#REF!</v>
      </c>
      <c r="H255" s="65" t="e">
        <f>H256+H261+H277+H281+H289+H294</f>
        <v>#REF!</v>
      </c>
    </row>
    <row r="256" spans="1:8">
      <c r="A256" s="21" t="s">
        <v>103</v>
      </c>
      <c r="B256" s="15" t="s">
        <v>92</v>
      </c>
      <c r="C256" s="15" t="s">
        <v>6</v>
      </c>
      <c r="D256" s="15"/>
      <c r="E256" s="15"/>
      <c r="F256" s="66" t="e">
        <f>F259+F260</f>
        <v>#REF!</v>
      </c>
      <c r="G256" s="66" t="e">
        <f>G259+G260</f>
        <v>#REF!</v>
      </c>
      <c r="H256" s="66" t="e">
        <f>H259+H260</f>
        <v>#REF!</v>
      </c>
    </row>
    <row r="257" spans="1:8" ht="17.25" customHeight="1">
      <c r="A257" s="3" t="s">
        <v>107</v>
      </c>
      <c r="B257" s="4" t="s">
        <v>92</v>
      </c>
      <c r="C257" s="4" t="s">
        <v>6</v>
      </c>
      <c r="D257" s="4" t="s">
        <v>108</v>
      </c>
      <c r="E257" s="4"/>
      <c r="F257" s="60"/>
      <c r="G257" s="60"/>
      <c r="H257" s="60"/>
    </row>
    <row r="258" spans="1:8">
      <c r="A258" s="3" t="s">
        <v>274</v>
      </c>
      <c r="B258" s="4" t="s">
        <v>92</v>
      </c>
      <c r="C258" s="4" t="s">
        <v>6</v>
      </c>
      <c r="D258" s="4" t="s">
        <v>289</v>
      </c>
      <c r="E258" s="4"/>
      <c r="F258" s="60"/>
      <c r="G258" s="60"/>
      <c r="H258" s="60"/>
    </row>
    <row r="259" spans="1:8" ht="47.25">
      <c r="A259" s="3" t="s">
        <v>275</v>
      </c>
      <c r="B259" s="4" t="s">
        <v>92</v>
      </c>
      <c r="C259" s="4" t="s">
        <v>6</v>
      </c>
      <c r="D259" s="4" t="s">
        <v>289</v>
      </c>
      <c r="E259" s="4" t="s">
        <v>276</v>
      </c>
      <c r="F259" s="69" t="e">
        <f>#REF!</f>
        <v>#REF!</v>
      </c>
      <c r="G259" s="60" t="e">
        <f>#REF!</f>
        <v>#REF!</v>
      </c>
      <c r="H259" s="60" t="e">
        <f>#REF!</f>
        <v>#REF!</v>
      </c>
    </row>
    <row r="260" spans="1:8">
      <c r="A260" s="3" t="s">
        <v>303</v>
      </c>
      <c r="B260" s="4" t="s">
        <v>92</v>
      </c>
      <c r="C260" s="4" t="s">
        <v>6</v>
      </c>
      <c r="D260" s="4" t="s">
        <v>289</v>
      </c>
      <c r="E260" s="4" t="s">
        <v>304</v>
      </c>
      <c r="F260" s="70" t="e">
        <f>#REF!</f>
        <v>#REF!</v>
      </c>
      <c r="G260" s="60" t="e">
        <f>#REF!</f>
        <v>#REF!</v>
      </c>
      <c r="H260" s="60" t="e">
        <f>#REF!</f>
        <v>#REF!</v>
      </c>
    </row>
    <row r="261" spans="1:8">
      <c r="A261" s="21" t="s">
        <v>111</v>
      </c>
      <c r="B261" s="15" t="s">
        <v>92</v>
      </c>
      <c r="C261" s="15" t="s">
        <v>7</v>
      </c>
      <c r="D261" s="15"/>
      <c r="E261" s="15"/>
      <c r="F261" s="66" t="e">
        <f>SUM(F262:F276)</f>
        <v>#REF!</v>
      </c>
      <c r="G261" s="66" t="e">
        <f>SUM(G262:G276)</f>
        <v>#REF!</v>
      </c>
      <c r="H261" s="66" t="e">
        <f>SUM(H262:H276)</f>
        <v>#REF!</v>
      </c>
    </row>
    <row r="262" spans="1:8" ht="18.75" customHeight="1">
      <c r="A262" s="32" t="s">
        <v>107</v>
      </c>
      <c r="B262" s="33" t="s">
        <v>92</v>
      </c>
      <c r="C262" s="33" t="s">
        <v>7</v>
      </c>
      <c r="D262" s="33" t="s">
        <v>108</v>
      </c>
      <c r="E262" s="141"/>
      <c r="F262" s="71"/>
      <c r="G262" s="71"/>
      <c r="H262" s="71"/>
    </row>
    <row r="263" spans="1:8">
      <c r="A263" s="32" t="s">
        <v>274</v>
      </c>
      <c r="B263" s="33" t="s">
        <v>92</v>
      </c>
      <c r="C263" s="33" t="s">
        <v>7</v>
      </c>
      <c r="D263" s="33" t="s">
        <v>289</v>
      </c>
      <c r="E263" s="141"/>
      <c r="F263" s="71"/>
      <c r="G263" s="71"/>
      <c r="H263" s="71"/>
    </row>
    <row r="264" spans="1:8" ht="43.5" customHeight="1">
      <c r="A264" s="32" t="s">
        <v>275</v>
      </c>
      <c r="B264" s="33" t="s">
        <v>92</v>
      </c>
      <c r="C264" s="33" t="s">
        <v>7</v>
      </c>
      <c r="D264" s="33" t="s">
        <v>289</v>
      </c>
      <c r="E264" s="23" t="s">
        <v>276</v>
      </c>
      <c r="F264" s="69" t="e">
        <f>#REF!</f>
        <v>#REF!</v>
      </c>
      <c r="G264" s="72" t="e">
        <f>#REF!</f>
        <v>#REF!</v>
      </c>
      <c r="H264" s="72" t="e">
        <f>#REF!</f>
        <v>#REF!</v>
      </c>
    </row>
    <row r="265" spans="1:8">
      <c r="A265" s="3" t="s">
        <v>303</v>
      </c>
      <c r="B265" s="33" t="s">
        <v>92</v>
      </c>
      <c r="C265" s="33" t="s">
        <v>7</v>
      </c>
      <c r="D265" s="33" t="s">
        <v>289</v>
      </c>
      <c r="E265" s="23" t="s">
        <v>304</v>
      </c>
      <c r="F265" s="69" t="e">
        <f>#REF!</f>
        <v>#REF!</v>
      </c>
      <c r="G265" s="60" t="e">
        <f>#REF!</f>
        <v>#REF!</v>
      </c>
      <c r="H265" s="60" t="e">
        <f>#REF!</f>
        <v>#REF!</v>
      </c>
    </row>
    <row r="266" spans="1:8">
      <c r="A266" s="3" t="s">
        <v>109</v>
      </c>
      <c r="B266" s="4" t="s">
        <v>92</v>
      </c>
      <c r="C266" s="4" t="s">
        <v>7</v>
      </c>
      <c r="D266" s="4" t="s">
        <v>110</v>
      </c>
      <c r="E266" s="23"/>
      <c r="F266" s="69"/>
      <c r="G266" s="60"/>
      <c r="H266" s="60"/>
    </row>
    <row r="267" spans="1:8">
      <c r="A267" s="3" t="s">
        <v>274</v>
      </c>
      <c r="B267" s="4" t="s">
        <v>92</v>
      </c>
      <c r="C267" s="4" t="s">
        <v>7</v>
      </c>
      <c r="D267" s="4" t="s">
        <v>290</v>
      </c>
      <c r="E267" s="23"/>
      <c r="F267" s="69"/>
      <c r="G267" s="60"/>
      <c r="H267" s="60"/>
    </row>
    <row r="268" spans="1:8" ht="44.25" customHeight="1">
      <c r="A268" s="3" t="s">
        <v>275</v>
      </c>
      <c r="B268" s="4" t="s">
        <v>92</v>
      </c>
      <c r="C268" s="4" t="s">
        <v>7</v>
      </c>
      <c r="D268" s="4" t="s">
        <v>290</v>
      </c>
      <c r="E268" s="23" t="s">
        <v>276</v>
      </c>
      <c r="F268" s="69" t="e">
        <f>#REF!</f>
        <v>#REF!</v>
      </c>
      <c r="G268" s="60" t="e">
        <f>#REF!</f>
        <v>#REF!</v>
      </c>
      <c r="H268" s="60" t="e">
        <f>#REF!</f>
        <v>#REF!</v>
      </c>
    </row>
    <row r="269" spans="1:8">
      <c r="A269" s="3" t="s">
        <v>303</v>
      </c>
      <c r="B269" s="4" t="s">
        <v>92</v>
      </c>
      <c r="C269" s="4" t="s">
        <v>7</v>
      </c>
      <c r="D269" s="4" t="s">
        <v>290</v>
      </c>
      <c r="E269" s="23" t="s">
        <v>304</v>
      </c>
      <c r="F269" s="69" t="e">
        <f>#REF!</f>
        <v>#REF!</v>
      </c>
      <c r="G269" s="72" t="e">
        <f>#REF!</f>
        <v>#REF!</v>
      </c>
      <c r="H269" s="72" t="e">
        <f>#REF!</f>
        <v>#REF!</v>
      </c>
    </row>
    <row r="270" spans="1:8">
      <c r="A270" s="3" t="s">
        <v>112</v>
      </c>
      <c r="B270" s="4" t="s">
        <v>92</v>
      </c>
      <c r="C270" s="4" t="s">
        <v>7</v>
      </c>
      <c r="D270" s="4" t="s">
        <v>113</v>
      </c>
      <c r="E270" s="23"/>
      <c r="F270" s="69"/>
      <c r="G270" s="72"/>
      <c r="H270" s="72"/>
    </row>
    <row r="271" spans="1:8">
      <c r="A271" s="3" t="s">
        <v>274</v>
      </c>
      <c r="B271" s="4" t="s">
        <v>92</v>
      </c>
      <c r="C271" s="4" t="s">
        <v>7</v>
      </c>
      <c r="D271" s="4" t="s">
        <v>291</v>
      </c>
      <c r="E271" s="23"/>
      <c r="F271" s="69"/>
      <c r="G271" s="67"/>
      <c r="H271" s="67"/>
    </row>
    <row r="272" spans="1:8" ht="42.75" customHeight="1">
      <c r="A272" s="3" t="s">
        <v>275</v>
      </c>
      <c r="B272" s="4" t="s">
        <v>92</v>
      </c>
      <c r="C272" s="4" t="s">
        <v>7</v>
      </c>
      <c r="D272" s="4" t="s">
        <v>291</v>
      </c>
      <c r="E272" s="23" t="s">
        <v>276</v>
      </c>
      <c r="F272" s="98" t="e">
        <f>#REF!</f>
        <v>#REF!</v>
      </c>
      <c r="G272" s="98" t="e">
        <f>#REF!</f>
        <v>#REF!</v>
      </c>
      <c r="H272" s="98" t="e">
        <f>#REF!</f>
        <v>#REF!</v>
      </c>
    </row>
    <row r="273" spans="1:8">
      <c r="A273" s="3" t="s">
        <v>303</v>
      </c>
      <c r="B273" s="4" t="s">
        <v>92</v>
      </c>
      <c r="C273" s="4" t="s">
        <v>7</v>
      </c>
      <c r="D273" s="4" t="s">
        <v>291</v>
      </c>
      <c r="E273" s="23" t="s">
        <v>304</v>
      </c>
      <c r="F273" s="70" t="e">
        <f>#REF!</f>
        <v>#REF!</v>
      </c>
      <c r="G273" s="70" t="e">
        <f>#REF!</f>
        <v>#REF!</v>
      </c>
      <c r="H273" s="70" t="e">
        <f>#REF!</f>
        <v>#REF!</v>
      </c>
    </row>
    <row r="274" spans="1:8">
      <c r="A274" s="3" t="s">
        <v>83</v>
      </c>
      <c r="B274" s="4" t="s">
        <v>92</v>
      </c>
      <c r="C274" s="4" t="s">
        <v>7</v>
      </c>
      <c r="D274" s="4" t="s">
        <v>84</v>
      </c>
      <c r="E274" s="23"/>
      <c r="F274" s="70"/>
      <c r="G274" s="70"/>
      <c r="H274" s="70"/>
    </row>
    <row r="275" spans="1:8" ht="45" customHeight="1">
      <c r="A275" s="3" t="s">
        <v>114</v>
      </c>
      <c r="B275" s="4" t="s">
        <v>92</v>
      </c>
      <c r="C275" s="4" t="s">
        <v>7</v>
      </c>
      <c r="D275" s="4" t="s">
        <v>115</v>
      </c>
      <c r="E275" s="23"/>
      <c r="F275" s="70"/>
      <c r="G275" s="70"/>
      <c r="H275" s="70"/>
    </row>
    <row r="276" spans="1:8">
      <c r="A276" s="3" t="s">
        <v>303</v>
      </c>
      <c r="B276" s="4" t="s">
        <v>92</v>
      </c>
      <c r="C276" s="4" t="s">
        <v>7</v>
      </c>
      <c r="D276" s="4" t="s">
        <v>115</v>
      </c>
      <c r="E276" s="23" t="s">
        <v>304</v>
      </c>
      <c r="F276" s="70" t="e">
        <f>#REF!</f>
        <v>#REF!</v>
      </c>
      <c r="G276" s="70" t="e">
        <f>#REF!</f>
        <v>#REF!</v>
      </c>
      <c r="H276" s="70" t="e">
        <f>#REF!</f>
        <v>#REF!</v>
      </c>
    </row>
    <row r="277" spans="1:8" ht="15.75" customHeight="1">
      <c r="A277" s="21" t="s">
        <v>158</v>
      </c>
      <c r="B277" s="15" t="s">
        <v>92</v>
      </c>
      <c r="C277" s="15" t="s">
        <v>9</v>
      </c>
      <c r="D277" s="35"/>
      <c r="E277" s="35"/>
      <c r="F277" s="66" t="e">
        <f>F280</f>
        <v>#REF!</v>
      </c>
      <c r="G277" s="66" t="e">
        <f>G280</f>
        <v>#REF!</v>
      </c>
      <c r="H277" s="66" t="e">
        <f>H280</f>
        <v>#REF!</v>
      </c>
    </row>
    <row r="278" spans="1:8" ht="13.5" customHeight="1">
      <c r="A278" s="3" t="s">
        <v>107</v>
      </c>
      <c r="B278" s="4" t="s">
        <v>92</v>
      </c>
      <c r="C278" s="4" t="s">
        <v>9</v>
      </c>
      <c r="D278" s="4" t="s">
        <v>108</v>
      </c>
      <c r="E278" s="4"/>
      <c r="F278" s="74"/>
      <c r="G278" s="60"/>
      <c r="H278" s="60"/>
    </row>
    <row r="279" spans="1:8">
      <c r="A279" s="3" t="s">
        <v>274</v>
      </c>
      <c r="B279" s="4" t="s">
        <v>92</v>
      </c>
      <c r="C279" s="4" t="s">
        <v>9</v>
      </c>
      <c r="D279" s="4" t="s">
        <v>289</v>
      </c>
      <c r="E279" s="4"/>
      <c r="F279" s="74"/>
      <c r="G279" s="60"/>
      <c r="H279" s="60"/>
    </row>
    <row r="280" spans="1:8" ht="43.5" customHeight="1">
      <c r="A280" s="3" t="s">
        <v>275</v>
      </c>
      <c r="B280" s="4" t="s">
        <v>92</v>
      </c>
      <c r="C280" s="4" t="s">
        <v>9</v>
      </c>
      <c r="D280" s="4" t="s">
        <v>289</v>
      </c>
      <c r="E280" s="4" t="s">
        <v>276</v>
      </c>
      <c r="F280" s="60" t="e">
        <f>#REF!</f>
        <v>#REF!</v>
      </c>
      <c r="G280" s="60" t="e">
        <f>#REF!</f>
        <v>#REF!</v>
      </c>
      <c r="H280" s="60" t="e">
        <f>#REF!</f>
        <v>#REF!</v>
      </c>
    </row>
    <row r="281" spans="1:8">
      <c r="A281" s="21" t="s">
        <v>116</v>
      </c>
      <c r="B281" s="15" t="s">
        <v>92</v>
      </c>
      <c r="C281" s="15" t="s">
        <v>36</v>
      </c>
      <c r="D281" s="15"/>
      <c r="E281" s="15"/>
      <c r="F281" s="66" t="e">
        <f>SUM(F282:F288)</f>
        <v>#REF!</v>
      </c>
      <c r="G281" s="66" t="e">
        <f>SUM(G282:G288)</f>
        <v>#REF!</v>
      </c>
      <c r="H281" s="66" t="e">
        <f>SUM(H282:H288)</f>
        <v>#REF!</v>
      </c>
    </row>
    <row r="282" spans="1:8" ht="14.25" customHeight="1">
      <c r="A282" s="3" t="s">
        <v>107</v>
      </c>
      <c r="B282" s="4" t="s">
        <v>92</v>
      </c>
      <c r="C282" s="4" t="s">
        <v>36</v>
      </c>
      <c r="D282" s="4" t="s">
        <v>108</v>
      </c>
      <c r="E282" s="23"/>
      <c r="F282" s="60"/>
      <c r="G282" s="60"/>
      <c r="H282" s="60"/>
    </row>
    <row r="283" spans="1:8">
      <c r="A283" s="3" t="s">
        <v>274</v>
      </c>
      <c r="B283" s="4" t="s">
        <v>92</v>
      </c>
      <c r="C283" s="4" t="s">
        <v>36</v>
      </c>
      <c r="D283" s="4" t="s">
        <v>289</v>
      </c>
      <c r="E283" s="23"/>
      <c r="F283" s="60"/>
      <c r="G283" s="60"/>
      <c r="H283" s="60"/>
    </row>
    <row r="284" spans="1:8" ht="47.25">
      <c r="A284" s="3" t="s">
        <v>275</v>
      </c>
      <c r="B284" s="4" t="s">
        <v>92</v>
      </c>
      <c r="C284" s="4" t="s">
        <v>36</v>
      </c>
      <c r="D284" s="4" t="s">
        <v>289</v>
      </c>
      <c r="E284" s="23" t="s">
        <v>276</v>
      </c>
      <c r="F284" s="69" t="e">
        <f>#REF!</f>
        <v>#REF!</v>
      </c>
      <c r="G284" s="60" t="e">
        <f>#REF!</f>
        <v>#REF!</v>
      </c>
      <c r="H284" s="60" t="e">
        <f>#REF!</f>
        <v>#REF!</v>
      </c>
    </row>
    <row r="285" spans="1:8">
      <c r="A285" s="3" t="s">
        <v>303</v>
      </c>
      <c r="B285" s="4" t="s">
        <v>92</v>
      </c>
      <c r="C285" s="4" t="s">
        <v>36</v>
      </c>
      <c r="D285" s="4" t="s">
        <v>289</v>
      </c>
      <c r="E285" s="23" t="s">
        <v>304</v>
      </c>
      <c r="F285" s="70" t="e">
        <f>#REF!</f>
        <v>#REF!</v>
      </c>
      <c r="G285" s="70" t="e">
        <f>#REF!</f>
        <v>#REF!</v>
      </c>
      <c r="H285" s="70" t="e">
        <f>#REF!</f>
        <v>#REF!</v>
      </c>
    </row>
    <row r="286" spans="1:8">
      <c r="A286" s="3" t="s">
        <v>83</v>
      </c>
      <c r="B286" s="4" t="s">
        <v>92</v>
      </c>
      <c r="C286" s="4" t="s">
        <v>36</v>
      </c>
      <c r="D286" s="4" t="s">
        <v>84</v>
      </c>
      <c r="E286" s="23"/>
      <c r="F286" s="70"/>
      <c r="G286" s="70"/>
      <c r="H286" s="70"/>
    </row>
    <row r="287" spans="1:8" ht="47.25">
      <c r="A287" s="3" t="s">
        <v>114</v>
      </c>
      <c r="B287" s="4" t="s">
        <v>92</v>
      </c>
      <c r="C287" s="4" t="s">
        <v>36</v>
      </c>
      <c r="D287" s="4" t="s">
        <v>115</v>
      </c>
      <c r="E287" s="23"/>
      <c r="F287" s="69"/>
      <c r="G287" s="60"/>
      <c r="H287" s="60"/>
    </row>
    <row r="288" spans="1:8">
      <c r="A288" s="3" t="s">
        <v>303</v>
      </c>
      <c r="B288" s="4" t="s">
        <v>92</v>
      </c>
      <c r="C288" s="4" t="s">
        <v>36</v>
      </c>
      <c r="D288" s="4" t="s">
        <v>115</v>
      </c>
      <c r="E288" s="23" t="s">
        <v>304</v>
      </c>
      <c r="F288" s="69" t="e">
        <f>#REF!</f>
        <v>#REF!</v>
      </c>
      <c r="G288" s="60" t="e">
        <f>#REF!</f>
        <v>#REF!</v>
      </c>
      <c r="H288" s="60" t="e">
        <f>#REF!</f>
        <v>#REF!</v>
      </c>
    </row>
    <row r="289" spans="1:8">
      <c r="A289" s="21" t="s">
        <v>199</v>
      </c>
      <c r="B289" s="15" t="s">
        <v>92</v>
      </c>
      <c r="C289" s="15" t="s">
        <v>70</v>
      </c>
      <c r="D289" s="15"/>
      <c r="E289" s="15"/>
      <c r="F289" s="66" t="e">
        <f>SUM(F290:F293)</f>
        <v>#REF!</v>
      </c>
      <c r="G289" s="66" t="e">
        <f>SUM(G290:G293)</f>
        <v>#REF!</v>
      </c>
      <c r="H289" s="66" t="e">
        <f>SUM(H290:H293)</f>
        <v>#REF!</v>
      </c>
    </row>
    <row r="290" spans="1:8">
      <c r="A290" s="3" t="s">
        <v>221</v>
      </c>
      <c r="B290" s="4" t="s">
        <v>92</v>
      </c>
      <c r="C290" s="4" t="s">
        <v>70</v>
      </c>
      <c r="D290" s="4" t="s">
        <v>220</v>
      </c>
      <c r="E290" s="23"/>
      <c r="F290" s="60"/>
      <c r="G290" s="60"/>
      <c r="H290" s="60"/>
    </row>
    <row r="291" spans="1:8" ht="47.25">
      <c r="A291" s="3" t="s">
        <v>275</v>
      </c>
      <c r="B291" s="4" t="s">
        <v>92</v>
      </c>
      <c r="C291" s="4" t="s">
        <v>70</v>
      </c>
      <c r="D291" s="4" t="s">
        <v>305</v>
      </c>
      <c r="E291" s="23"/>
      <c r="F291" s="60"/>
      <c r="G291" s="60"/>
      <c r="H291" s="60"/>
    </row>
    <row r="292" spans="1:8">
      <c r="A292" s="3" t="s">
        <v>83</v>
      </c>
      <c r="B292" s="4" t="s">
        <v>92</v>
      </c>
      <c r="C292" s="4" t="s">
        <v>70</v>
      </c>
      <c r="D292" s="4" t="s">
        <v>305</v>
      </c>
      <c r="E292" s="23" t="s">
        <v>276</v>
      </c>
      <c r="F292" s="69" t="e">
        <f>#REF!</f>
        <v>#REF!</v>
      </c>
      <c r="G292" s="60" t="e">
        <f>#REF!</f>
        <v>#REF!</v>
      </c>
      <c r="H292" s="60" t="e">
        <f>#REF!</f>
        <v>#REF!</v>
      </c>
    </row>
    <row r="293" spans="1:8">
      <c r="A293" s="3" t="s">
        <v>303</v>
      </c>
      <c r="B293" s="4" t="s">
        <v>92</v>
      </c>
      <c r="C293" s="4" t="s">
        <v>70</v>
      </c>
      <c r="D293" s="4" t="s">
        <v>305</v>
      </c>
      <c r="E293" s="23" t="s">
        <v>304</v>
      </c>
      <c r="F293" s="69" t="e">
        <f>#REF!</f>
        <v>#REF!</v>
      </c>
      <c r="G293" s="60" t="e">
        <f>#REF!</f>
        <v>#REF!</v>
      </c>
      <c r="H293" s="60" t="e">
        <f>#REF!</f>
        <v>#REF!</v>
      </c>
    </row>
    <row r="294" spans="1:8" hidden="1">
      <c r="A294" s="21" t="s">
        <v>406</v>
      </c>
      <c r="B294" s="15" t="s">
        <v>92</v>
      </c>
      <c r="C294" s="15" t="s">
        <v>92</v>
      </c>
      <c r="D294" s="15"/>
      <c r="E294" s="15"/>
      <c r="F294" s="66" t="e">
        <f>F297</f>
        <v>#REF!</v>
      </c>
      <c r="G294" s="66" t="e">
        <f>G297</f>
        <v>#REF!</v>
      </c>
      <c r="H294" s="66" t="e">
        <f>H297</f>
        <v>#REF!</v>
      </c>
    </row>
    <row r="295" spans="1:8" hidden="1">
      <c r="A295" s="3" t="s">
        <v>206</v>
      </c>
      <c r="B295" s="4" t="s">
        <v>92</v>
      </c>
      <c r="C295" s="23" t="s">
        <v>92</v>
      </c>
      <c r="D295" s="4" t="s">
        <v>56</v>
      </c>
      <c r="E295" s="4"/>
      <c r="F295" s="72"/>
      <c r="G295" s="60"/>
      <c r="H295" s="60"/>
    </row>
    <row r="296" spans="1:8" ht="63" hidden="1">
      <c r="A296" s="79" t="s">
        <v>209</v>
      </c>
      <c r="B296" s="4" t="s">
        <v>92</v>
      </c>
      <c r="C296" s="23" t="s">
        <v>92</v>
      </c>
      <c r="D296" s="4" t="s">
        <v>210</v>
      </c>
      <c r="E296" s="4"/>
      <c r="F296" s="72"/>
      <c r="G296" s="60"/>
      <c r="H296" s="60"/>
    </row>
    <row r="297" spans="1:8" hidden="1">
      <c r="A297" s="3" t="s">
        <v>303</v>
      </c>
      <c r="B297" s="4" t="s">
        <v>92</v>
      </c>
      <c r="C297" s="23" t="s">
        <v>92</v>
      </c>
      <c r="D297" s="4" t="s">
        <v>210</v>
      </c>
      <c r="E297" s="4" t="s">
        <v>304</v>
      </c>
      <c r="F297" s="69" t="e">
        <f>#REF!</f>
        <v>#REF!</v>
      </c>
      <c r="G297" s="72" t="e">
        <f>#REF!</f>
        <v>#REF!</v>
      </c>
      <c r="H297" s="72" t="e">
        <f>#REF!</f>
        <v>#REF!</v>
      </c>
    </row>
    <row r="298" spans="1:8" ht="20.25">
      <c r="A298" s="19" t="s">
        <v>118</v>
      </c>
      <c r="B298" s="22" t="s">
        <v>119</v>
      </c>
      <c r="C298" s="22" t="s">
        <v>213</v>
      </c>
      <c r="D298" s="22"/>
      <c r="E298" s="22"/>
      <c r="F298" s="65" t="e">
        <f>F299+F306+F324</f>
        <v>#REF!</v>
      </c>
      <c r="G298" s="65" t="e">
        <f>G299+G306+G324</f>
        <v>#REF!</v>
      </c>
      <c r="H298" s="65" t="e">
        <f>H299+H306+H324</f>
        <v>#REF!</v>
      </c>
    </row>
    <row r="299" spans="1:8">
      <c r="A299" s="21" t="s">
        <v>120</v>
      </c>
      <c r="B299" s="15" t="s">
        <v>119</v>
      </c>
      <c r="C299" s="15" t="s">
        <v>6</v>
      </c>
      <c r="D299" s="15"/>
      <c r="E299" s="15"/>
      <c r="F299" s="66" t="e">
        <f>F305</f>
        <v>#REF!</v>
      </c>
      <c r="G299" s="66" t="e">
        <f>G305</f>
        <v>#REF!</v>
      </c>
      <c r="H299" s="66" t="e">
        <f>H305</f>
        <v>#REF!</v>
      </c>
    </row>
    <row r="300" spans="1:8" hidden="1">
      <c r="A300" s="3" t="s">
        <v>121</v>
      </c>
      <c r="B300" s="4" t="s">
        <v>119</v>
      </c>
      <c r="C300" s="4" t="s">
        <v>6</v>
      </c>
      <c r="D300" s="4" t="s">
        <v>122</v>
      </c>
      <c r="E300" s="4"/>
      <c r="F300" s="74"/>
      <c r="G300" s="60"/>
      <c r="H300" s="60"/>
    </row>
    <row r="301" spans="1:8" hidden="1">
      <c r="A301" s="3" t="s">
        <v>407</v>
      </c>
      <c r="B301" s="4" t="s">
        <v>119</v>
      </c>
      <c r="C301" s="4" t="s">
        <v>6</v>
      </c>
      <c r="D301" s="4" t="s">
        <v>123</v>
      </c>
      <c r="E301" s="4"/>
      <c r="F301" s="74"/>
      <c r="G301" s="60"/>
      <c r="H301" s="60"/>
    </row>
    <row r="302" spans="1:8">
      <c r="A302" s="3" t="s">
        <v>121</v>
      </c>
      <c r="B302" s="4" t="s">
        <v>119</v>
      </c>
      <c r="C302" s="4" t="s">
        <v>6</v>
      </c>
      <c r="D302" s="4" t="s">
        <v>122</v>
      </c>
      <c r="E302" s="4"/>
      <c r="F302" s="74"/>
      <c r="G302" s="60"/>
      <c r="H302" s="60"/>
    </row>
    <row r="303" spans="1:8" ht="28.5" customHeight="1">
      <c r="A303" s="87" t="s">
        <v>255</v>
      </c>
      <c r="B303" s="4" t="s">
        <v>119</v>
      </c>
      <c r="C303" s="4" t="s">
        <v>6</v>
      </c>
      <c r="D303" s="4" t="s">
        <v>123</v>
      </c>
      <c r="E303" s="4"/>
      <c r="F303" s="74"/>
      <c r="G303" s="60"/>
      <c r="H303" s="60"/>
    </row>
    <row r="304" spans="1:8" ht="30" customHeight="1">
      <c r="A304" s="3" t="s">
        <v>124</v>
      </c>
      <c r="B304" s="4" t="s">
        <v>119</v>
      </c>
      <c r="C304" s="4" t="s">
        <v>6</v>
      </c>
      <c r="D304" s="4" t="s">
        <v>125</v>
      </c>
      <c r="E304" s="4"/>
      <c r="F304" s="74"/>
      <c r="G304" s="60"/>
      <c r="H304" s="60"/>
    </row>
    <row r="305" spans="1:8">
      <c r="A305" s="3" t="s">
        <v>126</v>
      </c>
      <c r="B305" s="4" t="s">
        <v>119</v>
      </c>
      <c r="C305" s="4" t="s">
        <v>6</v>
      </c>
      <c r="D305" s="4" t="s">
        <v>125</v>
      </c>
      <c r="E305" s="4" t="s">
        <v>127</v>
      </c>
      <c r="F305" s="69" t="e">
        <f>#REF!</f>
        <v>#REF!</v>
      </c>
      <c r="G305" s="60" t="e">
        <f>#REF!</f>
        <v>#REF!</v>
      </c>
      <c r="H305" s="60" t="e">
        <f>#REF!</f>
        <v>#REF!</v>
      </c>
    </row>
    <row r="306" spans="1:8">
      <c r="A306" s="21" t="s">
        <v>128</v>
      </c>
      <c r="B306" s="15" t="s">
        <v>119</v>
      </c>
      <c r="C306" s="15" t="s">
        <v>9</v>
      </c>
      <c r="D306" s="15"/>
      <c r="E306" s="15"/>
      <c r="F306" s="66" t="e">
        <f>SUM(F307:F323)</f>
        <v>#REF!</v>
      </c>
      <c r="G306" s="66" t="e">
        <f>SUM(G307:G323)</f>
        <v>#REF!</v>
      </c>
      <c r="H306" s="66" t="e">
        <f>SUM(H307:H323)</f>
        <v>#REF!</v>
      </c>
    </row>
    <row r="307" spans="1:8">
      <c r="A307" s="45" t="s">
        <v>129</v>
      </c>
      <c r="B307" s="44" t="s">
        <v>119</v>
      </c>
      <c r="C307" s="44" t="s">
        <v>9</v>
      </c>
      <c r="D307" s="44" t="s">
        <v>130</v>
      </c>
      <c r="E307" s="141"/>
      <c r="F307" s="74"/>
      <c r="G307" s="60"/>
      <c r="H307" s="60"/>
    </row>
    <row r="308" spans="1:8" ht="31.5">
      <c r="A308" s="3" t="s">
        <v>133</v>
      </c>
      <c r="B308" s="4" t="s">
        <v>119</v>
      </c>
      <c r="C308" s="4" t="s">
        <v>9</v>
      </c>
      <c r="D308" s="44" t="s">
        <v>134</v>
      </c>
      <c r="E308" s="23"/>
      <c r="F308" s="74"/>
      <c r="G308" s="60"/>
      <c r="H308" s="60"/>
    </row>
    <row r="309" spans="1:8">
      <c r="A309" s="3" t="s">
        <v>126</v>
      </c>
      <c r="B309" s="4" t="s">
        <v>119</v>
      </c>
      <c r="C309" s="4" t="s">
        <v>9</v>
      </c>
      <c r="D309" s="44" t="s">
        <v>134</v>
      </c>
      <c r="E309" s="23" t="s">
        <v>127</v>
      </c>
      <c r="F309" s="69" t="e">
        <f>#REF!</f>
        <v>#REF!</v>
      </c>
      <c r="G309" s="60" t="e">
        <f>#REF!</f>
        <v>#REF!</v>
      </c>
      <c r="H309" s="60" t="e">
        <f>#REF!</f>
        <v>#REF!</v>
      </c>
    </row>
    <row r="310" spans="1:8" ht="15.75" customHeight="1">
      <c r="A310" s="3" t="s">
        <v>22</v>
      </c>
      <c r="B310" s="4" t="s">
        <v>119</v>
      </c>
      <c r="C310" s="4" t="s">
        <v>9</v>
      </c>
      <c r="D310" s="4" t="s">
        <v>134</v>
      </c>
      <c r="E310" s="23" t="s">
        <v>28</v>
      </c>
      <c r="F310" s="69" t="e">
        <f>#REF!</f>
        <v>#REF!</v>
      </c>
      <c r="G310" s="60" t="e">
        <f>#REF!</f>
        <v>#REF!</v>
      </c>
      <c r="H310" s="60" t="e">
        <f>#REF!</f>
        <v>#REF!</v>
      </c>
    </row>
    <row r="311" spans="1:8">
      <c r="A311" s="24" t="s">
        <v>148</v>
      </c>
      <c r="B311" s="23" t="s">
        <v>119</v>
      </c>
      <c r="C311" s="23" t="s">
        <v>9</v>
      </c>
      <c r="D311" s="23" t="s">
        <v>147</v>
      </c>
      <c r="E311" s="141"/>
      <c r="F311" s="69"/>
      <c r="G311" s="60"/>
      <c r="H311" s="60"/>
    </row>
    <row r="312" spans="1:8" ht="31.5">
      <c r="A312" s="24" t="s">
        <v>411</v>
      </c>
      <c r="B312" s="23" t="s">
        <v>119</v>
      </c>
      <c r="C312" s="23" t="s">
        <v>9</v>
      </c>
      <c r="D312" s="23" t="s">
        <v>412</v>
      </c>
      <c r="E312" s="141"/>
      <c r="F312" s="69"/>
      <c r="G312" s="60"/>
      <c r="H312" s="60"/>
    </row>
    <row r="313" spans="1:8" ht="32.25">
      <c r="A313" s="24" t="s">
        <v>413</v>
      </c>
      <c r="B313" s="23" t="s">
        <v>119</v>
      </c>
      <c r="C313" s="23" t="s">
        <v>9</v>
      </c>
      <c r="D313" s="23" t="s">
        <v>408</v>
      </c>
      <c r="E313" s="141"/>
      <c r="F313" s="139"/>
      <c r="G313" s="60"/>
      <c r="H313" s="60"/>
    </row>
    <row r="314" spans="1:8">
      <c r="A314" s="24" t="s">
        <v>410</v>
      </c>
      <c r="B314" s="23" t="s">
        <v>119</v>
      </c>
      <c r="C314" s="23" t="s">
        <v>9</v>
      </c>
      <c r="D314" s="23" t="s">
        <v>408</v>
      </c>
      <c r="E314" s="23" t="s">
        <v>409</v>
      </c>
      <c r="F314" s="69" t="e">
        <f>#REF!</f>
        <v>#REF!</v>
      </c>
      <c r="G314" s="69" t="e">
        <f>#REF!</f>
        <v>#REF!</v>
      </c>
      <c r="H314" s="69" t="e">
        <f>#REF!</f>
        <v>#REF!</v>
      </c>
    </row>
    <row r="315" spans="1:8">
      <c r="A315" s="24" t="s">
        <v>404</v>
      </c>
      <c r="B315" s="23" t="s">
        <v>119</v>
      </c>
      <c r="C315" s="23" t="s">
        <v>9</v>
      </c>
      <c r="D315" s="23" t="s">
        <v>405</v>
      </c>
      <c r="E315" s="23"/>
      <c r="F315" s="69"/>
      <c r="G315" s="140"/>
      <c r="H315" s="140"/>
    </row>
    <row r="316" spans="1:8" ht="31.5">
      <c r="A316" s="24" t="s">
        <v>467</v>
      </c>
      <c r="B316" s="23" t="s">
        <v>119</v>
      </c>
      <c r="C316" s="23" t="s">
        <v>9</v>
      </c>
      <c r="D316" s="23" t="s">
        <v>466</v>
      </c>
      <c r="E316" s="23"/>
      <c r="F316" s="142"/>
      <c r="G316" s="140"/>
      <c r="H316" s="140"/>
    </row>
    <row r="317" spans="1:8">
      <c r="A317" s="24" t="s">
        <v>410</v>
      </c>
      <c r="B317" s="23" t="s">
        <v>119</v>
      </c>
      <c r="C317" s="23" t="s">
        <v>9</v>
      </c>
      <c r="D317" s="23" t="s">
        <v>466</v>
      </c>
      <c r="E317" s="23" t="s">
        <v>409</v>
      </c>
      <c r="F317" s="69" t="e">
        <f>#REF!</f>
        <v>#REF!</v>
      </c>
      <c r="G317" s="140" t="e">
        <f>#REF!</f>
        <v>#REF!</v>
      </c>
      <c r="H317" s="140" t="e">
        <f>#REF!</f>
        <v>#REF!</v>
      </c>
    </row>
    <row r="318" spans="1:8" ht="20.25">
      <c r="A318" s="45" t="s">
        <v>138</v>
      </c>
      <c r="B318" s="44" t="s">
        <v>119</v>
      </c>
      <c r="C318" s="44" t="s">
        <v>9</v>
      </c>
      <c r="D318" s="44" t="s">
        <v>139</v>
      </c>
      <c r="E318" s="101"/>
      <c r="F318" s="69"/>
      <c r="G318" s="140"/>
      <c r="H318" s="140"/>
    </row>
    <row r="319" spans="1:8" ht="110.25">
      <c r="A319" s="45" t="s">
        <v>293</v>
      </c>
      <c r="B319" s="44" t="s">
        <v>119</v>
      </c>
      <c r="C319" s="44" t="s">
        <v>9</v>
      </c>
      <c r="D319" s="44" t="s">
        <v>292</v>
      </c>
      <c r="E319" s="44"/>
      <c r="F319" s="69"/>
      <c r="G319" s="140"/>
      <c r="H319" s="140"/>
    </row>
    <row r="320" spans="1:8" ht="47.25">
      <c r="A320" s="45" t="s">
        <v>295</v>
      </c>
      <c r="B320" s="44" t="s">
        <v>119</v>
      </c>
      <c r="C320" s="44" t="s">
        <v>9</v>
      </c>
      <c r="D320" s="44" t="s">
        <v>294</v>
      </c>
      <c r="E320" s="44"/>
      <c r="F320" s="69"/>
      <c r="G320" s="140"/>
      <c r="H320" s="140"/>
    </row>
    <row r="321" spans="1:8">
      <c r="A321" s="45" t="s">
        <v>126</v>
      </c>
      <c r="B321" s="44" t="s">
        <v>119</v>
      </c>
      <c r="C321" s="44" t="s">
        <v>9</v>
      </c>
      <c r="D321" s="44" t="s">
        <v>294</v>
      </c>
      <c r="E321" s="44" t="s">
        <v>127</v>
      </c>
      <c r="F321" s="69" t="e">
        <f>#REF!</f>
        <v>#REF!</v>
      </c>
      <c r="G321" s="140" t="e">
        <f>#REF!</f>
        <v>#REF!</v>
      </c>
      <c r="H321" s="140" t="e">
        <f>#REF!</f>
        <v>#REF!</v>
      </c>
    </row>
    <row r="322" spans="1:8" ht="31.5" customHeight="1">
      <c r="A322" s="3" t="s">
        <v>296</v>
      </c>
      <c r="B322" s="4" t="s">
        <v>119</v>
      </c>
      <c r="C322" s="4" t="s">
        <v>9</v>
      </c>
      <c r="D322" s="4" t="s">
        <v>297</v>
      </c>
      <c r="E322" s="4"/>
      <c r="F322" s="69"/>
      <c r="G322" s="140"/>
      <c r="H322" s="140"/>
    </row>
    <row r="323" spans="1:8">
      <c r="A323" s="45" t="s">
        <v>126</v>
      </c>
      <c r="B323" s="4" t="s">
        <v>119</v>
      </c>
      <c r="C323" s="4" t="s">
        <v>9</v>
      </c>
      <c r="D323" s="4" t="s">
        <v>297</v>
      </c>
      <c r="E323" s="23" t="s">
        <v>127</v>
      </c>
      <c r="F323" s="69" t="e">
        <f>#REF!</f>
        <v>#REF!</v>
      </c>
      <c r="G323" s="140" t="e">
        <f>#REF!</f>
        <v>#REF!</v>
      </c>
      <c r="H323" s="140" t="e">
        <f>#REF!</f>
        <v>#REF!</v>
      </c>
    </row>
    <row r="324" spans="1:8">
      <c r="A324" s="21" t="s">
        <v>135</v>
      </c>
      <c r="B324" s="15" t="s">
        <v>119</v>
      </c>
      <c r="C324" s="15" t="s">
        <v>36</v>
      </c>
      <c r="D324" s="15"/>
      <c r="E324" s="15"/>
      <c r="F324" s="66" t="e">
        <f>SUM(F325:F337)</f>
        <v>#REF!</v>
      </c>
      <c r="G324" s="66" t="e">
        <f>SUM(G325:G337)</f>
        <v>#REF!</v>
      </c>
      <c r="H324" s="66" t="e">
        <f>SUM(H325:H337)</f>
        <v>#REF!</v>
      </c>
    </row>
    <row r="325" spans="1:8">
      <c r="A325" s="3" t="s">
        <v>129</v>
      </c>
      <c r="B325" s="4" t="s">
        <v>119</v>
      </c>
      <c r="C325" s="4" t="s">
        <v>36</v>
      </c>
      <c r="D325" s="4" t="s">
        <v>130</v>
      </c>
      <c r="E325" s="23"/>
      <c r="F325" s="138"/>
      <c r="G325" s="138"/>
      <c r="H325" s="138"/>
    </row>
    <row r="326" spans="1:8" ht="63">
      <c r="A326" s="3" t="s">
        <v>131</v>
      </c>
      <c r="B326" s="4" t="s">
        <v>119</v>
      </c>
      <c r="C326" s="4" t="s">
        <v>36</v>
      </c>
      <c r="D326" s="4" t="s">
        <v>132</v>
      </c>
      <c r="E326" s="23"/>
      <c r="F326" s="138"/>
      <c r="G326" s="138"/>
      <c r="H326" s="138"/>
    </row>
    <row r="327" spans="1:8">
      <c r="A327" s="3" t="s">
        <v>126</v>
      </c>
      <c r="B327" s="4" t="s">
        <v>119</v>
      </c>
      <c r="C327" s="4" t="s">
        <v>36</v>
      </c>
      <c r="D327" s="4" t="s">
        <v>132</v>
      </c>
      <c r="E327" s="23" t="s">
        <v>127</v>
      </c>
      <c r="F327" s="69" t="e">
        <f>#REF!</f>
        <v>#REF!</v>
      </c>
      <c r="G327" s="69" t="e">
        <f>#REF!</f>
        <v>#REF!</v>
      </c>
      <c r="H327" s="69" t="e">
        <f>#REF!</f>
        <v>#REF!</v>
      </c>
    </row>
    <row r="328" spans="1:8">
      <c r="A328" s="3" t="s">
        <v>149</v>
      </c>
      <c r="B328" s="4" t="s">
        <v>119</v>
      </c>
      <c r="C328" s="4" t="s">
        <v>36</v>
      </c>
      <c r="D328" s="4" t="s">
        <v>84</v>
      </c>
      <c r="E328" s="23"/>
      <c r="F328" s="23"/>
      <c r="G328" s="4"/>
      <c r="H328" s="4"/>
    </row>
    <row r="329" spans="1:8" ht="28.5" customHeight="1">
      <c r="A329" s="3" t="s">
        <v>256</v>
      </c>
      <c r="B329" s="4" t="s">
        <v>119</v>
      </c>
      <c r="C329" s="4" t="s">
        <v>36</v>
      </c>
      <c r="D329" s="4" t="s">
        <v>257</v>
      </c>
      <c r="E329" s="23"/>
      <c r="F329" s="23"/>
      <c r="G329" s="4"/>
      <c r="H329" s="4"/>
    </row>
    <row r="330" spans="1:8" ht="17.25" customHeight="1">
      <c r="A330" s="3" t="s">
        <v>137</v>
      </c>
      <c r="B330" s="4" t="s">
        <v>119</v>
      </c>
      <c r="C330" s="4" t="s">
        <v>36</v>
      </c>
      <c r="D330" s="4" t="s">
        <v>258</v>
      </c>
      <c r="E330" s="23"/>
      <c r="F330" s="94"/>
      <c r="G330" s="4"/>
      <c r="H330" s="60"/>
    </row>
    <row r="331" spans="1:8">
      <c r="A331" s="3" t="s">
        <v>126</v>
      </c>
      <c r="B331" s="4" t="s">
        <v>119</v>
      </c>
      <c r="C331" s="4" t="s">
        <v>36</v>
      </c>
      <c r="D331" s="4" t="s">
        <v>258</v>
      </c>
      <c r="E331" s="23" t="s">
        <v>127</v>
      </c>
      <c r="F331" s="69" t="e">
        <f>#REF!</f>
        <v>#REF!</v>
      </c>
      <c r="G331" s="60" t="e">
        <f>#REF!</f>
        <v>#REF!</v>
      </c>
      <c r="H331" s="60" t="e">
        <f>#REF!</f>
        <v>#REF!</v>
      </c>
    </row>
    <row r="332" spans="1:8" ht="31.5">
      <c r="A332" s="3" t="s">
        <v>260</v>
      </c>
      <c r="B332" s="4" t="s">
        <v>119</v>
      </c>
      <c r="C332" s="4" t="s">
        <v>36</v>
      </c>
      <c r="D332" s="4" t="s">
        <v>259</v>
      </c>
      <c r="E332" s="23"/>
      <c r="F332" s="60"/>
      <c r="G332" s="60"/>
      <c r="H332" s="60"/>
    </row>
    <row r="333" spans="1:8" s="5" customFormat="1">
      <c r="A333" s="3" t="s">
        <v>126</v>
      </c>
      <c r="B333" s="4" t="s">
        <v>119</v>
      </c>
      <c r="C333" s="4" t="s">
        <v>36</v>
      </c>
      <c r="D333" s="4" t="s">
        <v>259</v>
      </c>
      <c r="E333" s="23" t="s">
        <v>127</v>
      </c>
      <c r="F333" s="69" t="e">
        <f>#REF!</f>
        <v>#REF!</v>
      </c>
      <c r="G333" s="60" t="e">
        <f>#REF!</f>
        <v>#REF!</v>
      </c>
      <c r="H333" s="60" t="e">
        <f>#REF!</f>
        <v>#REF!</v>
      </c>
    </row>
    <row r="334" spans="1:8" ht="18.75">
      <c r="A334" s="3" t="s">
        <v>83</v>
      </c>
      <c r="B334" s="4" t="s">
        <v>119</v>
      </c>
      <c r="C334" s="4" t="s">
        <v>36</v>
      </c>
      <c r="D334" s="4" t="s">
        <v>84</v>
      </c>
      <c r="E334" s="23"/>
      <c r="F334" s="94"/>
      <c r="G334" s="60"/>
      <c r="H334" s="143"/>
    </row>
    <row r="335" spans="1:8" ht="63.75" customHeight="1">
      <c r="A335" s="3" t="s">
        <v>240</v>
      </c>
      <c r="B335" s="4" t="s">
        <v>119</v>
      </c>
      <c r="C335" s="4" t="s">
        <v>36</v>
      </c>
      <c r="D335" s="4" t="s">
        <v>136</v>
      </c>
      <c r="E335" s="23"/>
      <c r="F335" s="69"/>
      <c r="G335" s="60"/>
      <c r="H335" s="60"/>
    </row>
    <row r="336" spans="1:8" ht="78.75">
      <c r="A336" s="3" t="s">
        <v>298</v>
      </c>
      <c r="B336" s="4" t="s">
        <v>119</v>
      </c>
      <c r="C336" s="4" t="s">
        <v>36</v>
      </c>
      <c r="D336" s="4" t="s">
        <v>299</v>
      </c>
      <c r="E336" s="23"/>
      <c r="F336" s="69"/>
      <c r="G336" s="60"/>
      <c r="H336" s="60"/>
    </row>
    <row r="337" spans="1:8">
      <c r="A337" s="3" t="s">
        <v>126</v>
      </c>
      <c r="B337" s="4" t="s">
        <v>119</v>
      </c>
      <c r="C337" s="4" t="s">
        <v>36</v>
      </c>
      <c r="D337" s="4" t="s">
        <v>299</v>
      </c>
      <c r="E337" s="23" t="s">
        <v>127</v>
      </c>
      <c r="F337" s="69" t="e">
        <f>#REF!</f>
        <v>#REF!</v>
      </c>
      <c r="G337" s="60" t="e">
        <f>#REF!</f>
        <v>#REF!</v>
      </c>
      <c r="H337" s="60" t="e">
        <f>#REF!</f>
        <v>#REF!</v>
      </c>
    </row>
    <row r="338" spans="1:8" ht="20.25">
      <c r="A338" s="19" t="s">
        <v>414</v>
      </c>
      <c r="B338" s="22" t="s">
        <v>40</v>
      </c>
      <c r="C338" s="22" t="s">
        <v>213</v>
      </c>
      <c r="D338" s="22"/>
      <c r="E338" s="22"/>
      <c r="F338" s="65" t="e">
        <f>F339</f>
        <v>#REF!</v>
      </c>
      <c r="G338" s="65" t="e">
        <f>G339</f>
        <v>#REF!</v>
      </c>
      <c r="H338" s="65" t="e">
        <f>H339</f>
        <v>#REF!</v>
      </c>
    </row>
    <row r="339" spans="1:8">
      <c r="A339" s="21" t="s">
        <v>230</v>
      </c>
      <c r="B339" s="15" t="s">
        <v>40</v>
      </c>
      <c r="C339" s="15" t="s">
        <v>7</v>
      </c>
      <c r="D339" s="15"/>
      <c r="E339" s="15"/>
      <c r="F339" s="66" t="e">
        <f>SUM(F340:F347)</f>
        <v>#REF!</v>
      </c>
      <c r="G339" s="66" t="e">
        <f>SUM(G340:G347)</f>
        <v>#REF!</v>
      </c>
      <c r="H339" s="66" t="e">
        <f>SUM(H340:H347)</f>
        <v>#REF!</v>
      </c>
    </row>
    <row r="340" spans="1:8">
      <c r="A340" s="3" t="s">
        <v>241</v>
      </c>
      <c r="B340" s="4" t="s">
        <v>40</v>
      </c>
      <c r="C340" s="4" t="s">
        <v>7</v>
      </c>
      <c r="D340" s="4" t="s">
        <v>161</v>
      </c>
      <c r="E340" s="23"/>
      <c r="F340" s="60"/>
      <c r="G340" s="60"/>
      <c r="H340" s="60"/>
    </row>
    <row r="341" spans="1:8">
      <c r="A341" s="3" t="s">
        <v>277</v>
      </c>
      <c r="B341" s="4" t="s">
        <v>40</v>
      </c>
      <c r="C341" s="4" t="s">
        <v>7</v>
      </c>
      <c r="D341" s="4" t="s">
        <v>162</v>
      </c>
      <c r="E341" s="23"/>
      <c r="F341" s="60"/>
      <c r="G341" s="60"/>
      <c r="H341" s="60"/>
    </row>
    <row r="342" spans="1:8">
      <c r="A342" s="3" t="s">
        <v>278</v>
      </c>
      <c r="B342" s="4" t="s">
        <v>40</v>
      </c>
      <c r="C342" s="4" t="s">
        <v>7</v>
      </c>
      <c r="D342" s="4" t="s">
        <v>162</v>
      </c>
      <c r="E342" s="23" t="s">
        <v>61</v>
      </c>
      <c r="F342" s="69" t="e">
        <f>#REF!</f>
        <v>#REF!</v>
      </c>
      <c r="G342" s="60" t="e">
        <f>#REF!</f>
        <v>#REF!</v>
      </c>
      <c r="H342" s="60" t="e">
        <f>#REF!</f>
        <v>#REF!</v>
      </c>
    </row>
    <row r="343" spans="1:8" ht="47.25">
      <c r="A343" s="3" t="s">
        <v>279</v>
      </c>
      <c r="B343" s="4" t="s">
        <v>40</v>
      </c>
      <c r="C343" s="4" t="s">
        <v>7</v>
      </c>
      <c r="D343" s="4" t="s">
        <v>300</v>
      </c>
      <c r="E343" s="23"/>
      <c r="F343" s="69"/>
      <c r="G343" s="60"/>
      <c r="H343" s="60"/>
    </row>
    <row r="344" spans="1:8">
      <c r="A344" s="3" t="s">
        <v>278</v>
      </c>
      <c r="B344" s="4" t="s">
        <v>40</v>
      </c>
      <c r="C344" s="4" t="s">
        <v>7</v>
      </c>
      <c r="D344" s="4" t="s">
        <v>300</v>
      </c>
      <c r="E344" s="23" t="s">
        <v>61</v>
      </c>
      <c r="F344" s="69" t="e">
        <f>#REF!</f>
        <v>#REF!</v>
      </c>
      <c r="G344" s="60" t="e">
        <f>#REF!</f>
        <v>#REF!</v>
      </c>
      <c r="H344" s="60" t="e">
        <f>#REF!</f>
        <v>#REF!</v>
      </c>
    </row>
    <row r="345" spans="1:8">
      <c r="A345" s="3" t="s">
        <v>206</v>
      </c>
      <c r="B345" s="4" t="s">
        <v>40</v>
      </c>
      <c r="C345" s="4" t="s">
        <v>7</v>
      </c>
      <c r="D345" s="4" t="s">
        <v>56</v>
      </c>
      <c r="E345" s="23"/>
      <c r="F345" s="69"/>
      <c r="G345" s="60"/>
      <c r="H345" s="60"/>
    </row>
    <row r="346" spans="1:8" ht="47.25">
      <c r="A346" s="56" t="s">
        <v>324</v>
      </c>
      <c r="B346" s="4" t="s">
        <v>40</v>
      </c>
      <c r="C346" s="4" t="s">
        <v>7</v>
      </c>
      <c r="D346" s="4" t="s">
        <v>323</v>
      </c>
      <c r="E346" s="23"/>
      <c r="F346" s="69"/>
      <c r="G346" s="60"/>
      <c r="H346" s="60"/>
    </row>
    <row r="347" spans="1:8">
      <c r="A347" s="3" t="s">
        <v>41</v>
      </c>
      <c r="B347" s="4" t="s">
        <v>40</v>
      </c>
      <c r="C347" s="4" t="s">
        <v>7</v>
      </c>
      <c r="D347" s="4" t="s">
        <v>323</v>
      </c>
      <c r="E347" s="23" t="s">
        <v>42</v>
      </c>
      <c r="F347" s="69" t="e">
        <f>#REF!</f>
        <v>#REF!</v>
      </c>
      <c r="G347" s="60" t="e">
        <f>#REF!</f>
        <v>#REF!</v>
      </c>
      <c r="H347" s="60" t="e">
        <f>#REF!</f>
        <v>#REF!</v>
      </c>
    </row>
    <row r="348" spans="1:8" s="5" customFormat="1" ht="20.25">
      <c r="A348" s="19" t="s">
        <v>212</v>
      </c>
      <c r="B348" s="22" t="s">
        <v>43</v>
      </c>
      <c r="C348" s="22" t="s">
        <v>213</v>
      </c>
      <c r="D348" s="22"/>
      <c r="E348" s="22"/>
      <c r="F348" s="65" t="e">
        <f>F349</f>
        <v>#REF!</v>
      </c>
      <c r="G348" s="65" t="e">
        <f>G349</f>
        <v>#REF!</v>
      </c>
      <c r="H348" s="65" t="e">
        <f>H349</f>
        <v>#REF!</v>
      </c>
    </row>
    <row r="349" spans="1:8" s="5" customFormat="1">
      <c r="A349" s="21" t="s">
        <v>104</v>
      </c>
      <c r="B349" s="15" t="s">
        <v>43</v>
      </c>
      <c r="C349" s="15" t="s">
        <v>7</v>
      </c>
      <c r="D349" s="15"/>
      <c r="E349" s="15"/>
      <c r="F349" s="66" t="e">
        <f>F352</f>
        <v>#REF!</v>
      </c>
      <c r="G349" s="66" t="e">
        <f>G352</f>
        <v>#REF!</v>
      </c>
      <c r="H349" s="66" t="e">
        <f>H352</f>
        <v>#REF!</v>
      </c>
    </row>
    <row r="350" spans="1:8" s="5" customFormat="1" ht="31.5">
      <c r="A350" s="3" t="s">
        <v>105</v>
      </c>
      <c r="B350" s="4" t="s">
        <v>43</v>
      </c>
      <c r="C350" s="4" t="s">
        <v>7</v>
      </c>
      <c r="D350" s="4" t="s">
        <v>106</v>
      </c>
      <c r="E350" s="23"/>
      <c r="F350" s="60"/>
      <c r="G350" s="60"/>
      <c r="H350" s="60"/>
    </row>
    <row r="351" spans="1:8" s="5" customFormat="1">
      <c r="A351" s="3" t="s">
        <v>274</v>
      </c>
      <c r="B351" s="4" t="s">
        <v>43</v>
      </c>
      <c r="C351" s="4" t="s">
        <v>7</v>
      </c>
      <c r="D351" s="23" t="s">
        <v>318</v>
      </c>
      <c r="E351" s="23"/>
      <c r="F351" s="60"/>
      <c r="G351" s="60"/>
      <c r="H351" s="60"/>
    </row>
    <row r="352" spans="1:8" s="5" customFormat="1" ht="47.25">
      <c r="A352" s="3" t="s">
        <v>275</v>
      </c>
      <c r="B352" s="4" t="s">
        <v>43</v>
      </c>
      <c r="C352" s="4" t="s">
        <v>7</v>
      </c>
      <c r="D352" s="23" t="s">
        <v>318</v>
      </c>
      <c r="E352" s="23" t="s">
        <v>276</v>
      </c>
      <c r="F352" s="69" t="e">
        <f>#REF!</f>
        <v>#REF!</v>
      </c>
      <c r="G352" s="60" t="e">
        <f>#REF!</f>
        <v>#REF!</v>
      </c>
      <c r="H352" s="60" t="e">
        <f>#REF!</f>
        <v>#REF!</v>
      </c>
    </row>
    <row r="353" spans="1:8" s="5" customFormat="1" ht="40.5">
      <c r="A353" s="19" t="s">
        <v>200</v>
      </c>
      <c r="B353" s="22" t="s">
        <v>215</v>
      </c>
      <c r="C353" s="22" t="s">
        <v>213</v>
      </c>
      <c r="D353" s="22"/>
      <c r="E353" s="22"/>
      <c r="F353" s="65" t="e">
        <f>F354</f>
        <v>#REF!</v>
      </c>
      <c r="G353" s="65" t="e">
        <f>G354</f>
        <v>#REF!</v>
      </c>
      <c r="H353" s="65" t="e">
        <f>H354</f>
        <v>#REF!</v>
      </c>
    </row>
    <row r="354" spans="1:8" s="5" customFormat="1" ht="31.5">
      <c r="A354" s="21" t="s">
        <v>214</v>
      </c>
      <c r="B354" s="15" t="s">
        <v>215</v>
      </c>
      <c r="C354" s="15" t="s">
        <v>6</v>
      </c>
      <c r="D354" s="15"/>
      <c r="E354" s="15"/>
      <c r="F354" s="66" t="e">
        <f>F357</f>
        <v>#REF!</v>
      </c>
      <c r="G354" s="66" t="e">
        <f>G357</f>
        <v>#REF!</v>
      </c>
      <c r="H354" s="66" t="e">
        <f>H357</f>
        <v>#REF!</v>
      </c>
    </row>
    <row r="355" spans="1:8" s="5" customFormat="1">
      <c r="A355" s="56" t="s">
        <v>201</v>
      </c>
      <c r="B355" s="23" t="s">
        <v>215</v>
      </c>
      <c r="C355" s="23" t="s">
        <v>6</v>
      </c>
      <c r="D355" s="44" t="s">
        <v>202</v>
      </c>
      <c r="E355" s="23"/>
      <c r="F355" s="60"/>
      <c r="G355" s="60"/>
      <c r="H355" s="60"/>
    </row>
    <row r="356" spans="1:8">
      <c r="A356" s="56" t="s">
        <v>204</v>
      </c>
      <c r="B356" s="23" t="s">
        <v>215</v>
      </c>
      <c r="C356" s="23" t="s">
        <v>6</v>
      </c>
      <c r="D356" s="44" t="s">
        <v>203</v>
      </c>
      <c r="E356" s="23"/>
      <c r="F356" s="60"/>
      <c r="G356" s="60"/>
      <c r="H356" s="60"/>
    </row>
    <row r="357" spans="1:8">
      <c r="A357" s="3" t="s">
        <v>41</v>
      </c>
      <c r="B357" s="23" t="s">
        <v>215</v>
      </c>
      <c r="C357" s="23" t="s">
        <v>6</v>
      </c>
      <c r="D357" s="44" t="s">
        <v>203</v>
      </c>
      <c r="E357" s="23" t="s">
        <v>42</v>
      </c>
      <c r="F357" s="60" t="e">
        <f>#REF!</f>
        <v>#REF!</v>
      </c>
      <c r="G357" s="60" t="e">
        <f>#REF!</f>
        <v>#REF!</v>
      </c>
      <c r="H357" s="60" t="e">
        <f>#REF!</f>
        <v>#REF!</v>
      </c>
    </row>
    <row r="358" spans="1:8">
      <c r="A358" s="144" t="s">
        <v>415</v>
      </c>
      <c r="B358" s="144"/>
      <c r="C358" s="144"/>
      <c r="D358" s="144"/>
      <c r="E358" s="144"/>
      <c r="F358" s="145" t="e">
        <f>F9+F66+F74+F113+F134+F142+F235+F255+F298+F338+F348+F353</f>
        <v>#REF!</v>
      </c>
      <c r="G358" s="145" t="e">
        <f>G9+G66+G74+G113+G134+G142+G235+G255+G298+G338+G348+G353</f>
        <v>#REF!</v>
      </c>
      <c r="H358" s="145" t="e">
        <f>H9+H66+H74+H113+H134+H142+H235+H255+H298+H338+H348+H353</f>
        <v>#REF!</v>
      </c>
    </row>
    <row r="359" spans="1:8">
      <c r="A359" s="252"/>
      <c r="B359" s="252"/>
      <c r="C359" s="252"/>
      <c r="D359" s="252"/>
      <c r="E359" s="252"/>
      <c r="F359" s="253"/>
      <c r="G359" s="253"/>
      <c r="H359" s="253"/>
    </row>
    <row r="360" spans="1:8">
      <c r="A360" s="252"/>
      <c r="B360" s="252"/>
      <c r="C360" s="252"/>
      <c r="D360" s="252"/>
      <c r="E360" s="252"/>
      <c r="F360" s="253"/>
      <c r="G360" s="253"/>
      <c r="H360" s="253"/>
    </row>
    <row r="361" spans="1:8">
      <c r="A361" s="8"/>
      <c r="F361" s="13"/>
      <c r="G361" s="13"/>
      <c r="H361" s="13"/>
    </row>
    <row r="362" spans="1:8">
      <c r="A362" s="8" t="s">
        <v>0</v>
      </c>
      <c r="F362" s="13"/>
      <c r="G362" s="13"/>
      <c r="H362" s="13"/>
    </row>
    <row r="363" spans="1:8">
      <c r="A363" s="8" t="s">
        <v>140</v>
      </c>
      <c r="B363" s="10"/>
      <c r="C363" s="10"/>
      <c r="D363" s="10"/>
      <c r="E363" s="10"/>
      <c r="F363" s="13" t="s">
        <v>159</v>
      </c>
      <c r="G363" s="13"/>
      <c r="H363" s="13"/>
    </row>
    <row r="364" spans="1:8">
      <c r="A364" s="11"/>
      <c r="B364" s="11"/>
      <c r="C364" s="11"/>
      <c r="D364" s="11"/>
      <c r="E364" s="11"/>
      <c r="F364" s="11"/>
      <c r="G364" s="11"/>
      <c r="H364" s="11"/>
    </row>
    <row r="365" spans="1:8">
      <c r="A365" s="11"/>
      <c r="B365" s="11"/>
      <c r="C365" s="11"/>
      <c r="D365" s="11"/>
      <c r="E365" s="11"/>
      <c r="F365" s="11"/>
      <c r="G365" s="11"/>
      <c r="H365" s="11"/>
    </row>
    <row r="366" spans="1:8">
      <c r="A366" s="8"/>
      <c r="F366" s="13"/>
      <c r="G366" s="13"/>
      <c r="H366" s="13"/>
    </row>
    <row r="367" spans="1:8">
      <c r="A367" s="8"/>
      <c r="F367" s="13"/>
      <c r="G367" s="13"/>
      <c r="H367" s="13"/>
    </row>
    <row r="368" spans="1:8" s="11" customFormat="1">
      <c r="A368" s="8"/>
      <c r="B368" s="1"/>
      <c r="C368" s="1"/>
      <c r="D368" s="1"/>
      <c r="E368" s="1"/>
      <c r="F368" s="13"/>
      <c r="G368" s="13"/>
      <c r="H368" s="13"/>
    </row>
    <row r="369" spans="1:8" s="11" customFormat="1">
      <c r="A369" s="8"/>
      <c r="B369" s="1"/>
      <c r="C369" s="1"/>
      <c r="D369" s="1"/>
      <c r="E369" s="1"/>
      <c r="F369" s="13"/>
      <c r="G369" s="13"/>
      <c r="H369" s="13"/>
    </row>
    <row r="370" spans="1:8">
      <c r="A370" s="8"/>
      <c r="F370" s="13"/>
      <c r="G370" s="13"/>
      <c r="H370" s="13"/>
    </row>
    <row r="371" spans="1:8">
      <c r="A371" s="8"/>
      <c r="F371" s="13"/>
      <c r="G371" s="13"/>
      <c r="H371" s="13"/>
    </row>
    <row r="372" spans="1:8">
      <c r="A372" s="8"/>
      <c r="F372" s="13"/>
      <c r="G372" s="13"/>
      <c r="H372" s="13"/>
    </row>
    <row r="373" spans="1:8">
      <c r="A373" s="8"/>
      <c r="F373" s="13"/>
      <c r="G373" s="13"/>
      <c r="H373" s="13"/>
    </row>
    <row r="374" spans="1:8">
      <c r="A374" s="8"/>
      <c r="F374" s="13"/>
      <c r="G374" s="13"/>
      <c r="H374" s="13"/>
    </row>
    <row r="375" spans="1:8">
      <c r="A375" s="8"/>
      <c r="F375" s="13"/>
      <c r="G375" s="13"/>
      <c r="H375" s="13"/>
    </row>
    <row r="376" spans="1:8">
      <c r="A376" s="8"/>
      <c r="F376" s="13"/>
      <c r="G376" s="13"/>
      <c r="H376" s="13"/>
    </row>
    <row r="377" spans="1:8">
      <c r="A377" s="8" t="s">
        <v>0</v>
      </c>
      <c r="F377" s="13"/>
      <c r="G377" s="13"/>
      <c r="H377" s="13"/>
    </row>
    <row r="378" spans="1:8">
      <c r="A378" s="8"/>
      <c r="F378" s="13"/>
      <c r="G378" s="13"/>
      <c r="H378" s="13"/>
    </row>
    <row r="379" spans="1:8">
      <c r="A379" s="8"/>
      <c r="F379" s="13"/>
      <c r="G379" s="13"/>
      <c r="H379" s="13"/>
    </row>
    <row r="380" spans="1:8">
      <c r="A380" s="8"/>
      <c r="F380" s="13"/>
      <c r="G380" s="13"/>
      <c r="H380" s="13"/>
    </row>
    <row r="381" spans="1:8">
      <c r="A381" s="8"/>
      <c r="F381" s="13"/>
      <c r="G381" s="13"/>
      <c r="H381" s="13"/>
    </row>
    <row r="382" spans="1:8">
      <c r="A382" s="8"/>
      <c r="F382" s="13"/>
      <c r="G382" s="13"/>
      <c r="H382" s="13"/>
    </row>
    <row r="383" spans="1:8">
      <c r="A383" s="8"/>
      <c r="F383" s="13"/>
      <c r="G383" s="13"/>
      <c r="H383" s="13"/>
    </row>
    <row r="384" spans="1:8">
      <c r="A384" s="8"/>
      <c r="F384" s="13"/>
      <c r="G384" s="13"/>
      <c r="H384" s="13"/>
    </row>
    <row r="385" spans="1:8">
      <c r="A385" s="8"/>
      <c r="F385" s="13"/>
      <c r="G385" s="13"/>
      <c r="H385" s="13"/>
    </row>
    <row r="386" spans="1:8">
      <c r="A386" s="8"/>
      <c r="F386" s="13"/>
      <c r="G386" s="13"/>
      <c r="H386" s="13"/>
    </row>
    <row r="387" spans="1:8">
      <c r="A387" s="8"/>
      <c r="F387" s="13"/>
      <c r="G387" s="13"/>
      <c r="H387" s="13"/>
    </row>
    <row r="388" spans="1:8">
      <c r="A388" s="8"/>
      <c r="F388" s="13"/>
      <c r="G388" s="13"/>
      <c r="H388" s="13"/>
    </row>
    <row r="389" spans="1:8">
      <c r="A389" s="8"/>
      <c r="F389" s="13"/>
      <c r="G389" s="13"/>
      <c r="H389" s="13"/>
    </row>
    <row r="390" spans="1:8">
      <c r="A390" s="8"/>
      <c r="F390" s="13"/>
      <c r="G390" s="13"/>
      <c r="H390" s="13"/>
    </row>
    <row r="391" spans="1:8">
      <c r="A391" s="8"/>
      <c r="F391" s="13"/>
      <c r="G391" s="13"/>
      <c r="H391" s="13"/>
    </row>
    <row r="392" spans="1:8">
      <c r="A392" s="8"/>
      <c r="F392" s="13"/>
      <c r="G392" s="13"/>
      <c r="H392" s="13"/>
    </row>
    <row r="393" spans="1:8">
      <c r="A393" s="8"/>
      <c r="F393" s="13"/>
      <c r="G393" s="13"/>
      <c r="H393" s="13"/>
    </row>
    <row r="394" spans="1:8">
      <c r="A394" s="8"/>
      <c r="F394" s="13"/>
      <c r="G394" s="13"/>
      <c r="H394" s="13"/>
    </row>
    <row r="395" spans="1:8">
      <c r="A395" s="8"/>
      <c r="F395" s="13"/>
      <c r="G395" s="13"/>
      <c r="H395" s="13"/>
    </row>
    <row r="396" spans="1:8">
      <c r="A396" s="8"/>
      <c r="F396" s="13"/>
      <c r="G396" s="13"/>
      <c r="H396" s="13"/>
    </row>
    <row r="397" spans="1:8">
      <c r="A397" s="8"/>
      <c r="F397" s="13"/>
      <c r="G397" s="13"/>
      <c r="H397" s="13"/>
    </row>
    <row r="398" spans="1:8">
      <c r="A398" s="8"/>
      <c r="F398" s="13"/>
      <c r="G398" s="13"/>
      <c r="H398" s="13"/>
    </row>
    <row r="399" spans="1:8">
      <c r="A399" s="8"/>
      <c r="F399" s="13"/>
      <c r="G399" s="13"/>
      <c r="H399" s="13"/>
    </row>
    <row r="400" spans="1:8">
      <c r="A400" s="8"/>
      <c r="F400" s="13"/>
      <c r="G400" s="13"/>
      <c r="H400" s="13"/>
    </row>
    <row r="401" spans="1:8">
      <c r="A401" s="8"/>
      <c r="F401" s="13"/>
      <c r="G401" s="13"/>
      <c r="H401" s="13"/>
    </row>
    <row r="402" spans="1:8">
      <c r="A402" s="8"/>
      <c r="F402" s="13"/>
      <c r="G402" s="13"/>
      <c r="H402" s="13"/>
    </row>
    <row r="403" spans="1:8">
      <c r="A403" s="8"/>
      <c r="F403" s="13"/>
      <c r="G403" s="13"/>
      <c r="H403" s="13"/>
    </row>
    <row r="404" spans="1:8">
      <c r="A404" s="8"/>
      <c r="F404" s="13"/>
      <c r="G404" s="13"/>
      <c r="H404" s="13"/>
    </row>
    <row r="405" spans="1:8">
      <c r="A405" s="8"/>
      <c r="F405" s="13"/>
      <c r="G405" s="13"/>
      <c r="H405" s="13"/>
    </row>
    <row r="406" spans="1:8">
      <c r="A406" s="8"/>
      <c r="F406" s="13"/>
      <c r="G406" s="13"/>
      <c r="H406" s="13"/>
    </row>
    <row r="407" spans="1:8">
      <c r="A407" s="8"/>
      <c r="F407" s="13"/>
      <c r="G407" s="13"/>
      <c r="H407" s="13"/>
    </row>
    <row r="408" spans="1:8">
      <c r="A408" s="8"/>
      <c r="F408" s="13"/>
      <c r="G408" s="13"/>
      <c r="H408" s="13"/>
    </row>
    <row r="409" spans="1:8">
      <c r="A409" s="8"/>
      <c r="F409" s="13"/>
      <c r="G409" s="13"/>
      <c r="H409" s="13"/>
    </row>
    <row r="410" spans="1:8">
      <c r="A410" s="8"/>
      <c r="F410" s="13"/>
      <c r="G410" s="13"/>
      <c r="H410" s="13"/>
    </row>
    <row r="411" spans="1:8">
      <c r="A411" s="8"/>
      <c r="F411" s="13"/>
      <c r="G411" s="13"/>
      <c r="H411" s="13"/>
    </row>
    <row r="412" spans="1:8">
      <c r="A412" s="8"/>
      <c r="F412" s="13"/>
      <c r="G412" s="13"/>
      <c r="H412" s="13"/>
    </row>
    <row r="413" spans="1:8">
      <c r="A413" s="8"/>
      <c r="F413" s="13"/>
      <c r="G413" s="13"/>
      <c r="H413" s="13"/>
    </row>
    <row r="414" spans="1:8">
      <c r="A414" s="8"/>
      <c r="F414" s="13"/>
      <c r="G414" s="13"/>
      <c r="H414" s="13"/>
    </row>
    <row r="415" spans="1:8">
      <c r="A415" s="8"/>
      <c r="F415" s="13"/>
      <c r="G415" s="13"/>
      <c r="H415" s="13"/>
    </row>
    <row r="416" spans="1:8">
      <c r="A416" s="8"/>
      <c r="F416" s="13"/>
      <c r="G416" s="13"/>
      <c r="H416" s="13"/>
    </row>
    <row r="417" spans="1:1">
      <c r="A417" s="8"/>
    </row>
    <row r="418" spans="1:1">
      <c r="A418" s="8"/>
    </row>
    <row r="419" spans="1:1">
      <c r="A419" s="8"/>
    </row>
    <row r="420" spans="1:1">
      <c r="A420" s="8"/>
    </row>
    <row r="421" spans="1:1">
      <c r="A421" s="8"/>
    </row>
    <row r="422" spans="1:1">
      <c r="A422" s="8"/>
    </row>
    <row r="423" spans="1:1">
      <c r="A423" s="8"/>
    </row>
    <row r="424" spans="1:1">
      <c r="A424" s="8"/>
    </row>
    <row r="425" spans="1:1">
      <c r="A425" s="8"/>
    </row>
    <row r="426" spans="1:1">
      <c r="A426" s="8"/>
    </row>
    <row r="427" spans="1:1">
      <c r="A427" s="8"/>
    </row>
    <row r="428" spans="1:1">
      <c r="A428" s="8"/>
    </row>
    <row r="429" spans="1:1">
      <c r="A429" s="8"/>
    </row>
    <row r="430" spans="1:1">
      <c r="A430" s="8"/>
    </row>
    <row r="431" spans="1:1">
      <c r="A431" s="8"/>
    </row>
    <row r="432" spans="1:1">
      <c r="A432" s="8"/>
    </row>
    <row r="433" spans="1:1">
      <c r="A433" s="8"/>
    </row>
    <row r="434" spans="1:1">
      <c r="A434" s="8"/>
    </row>
    <row r="435" spans="1:1">
      <c r="A435" s="8"/>
    </row>
    <row r="436" spans="1:1">
      <c r="A436" s="8"/>
    </row>
    <row r="437" spans="1:1">
      <c r="A437" s="8"/>
    </row>
    <row r="438" spans="1:1">
      <c r="A438" s="8"/>
    </row>
    <row r="439" spans="1:1">
      <c r="A439" s="8"/>
    </row>
    <row r="440" spans="1:1">
      <c r="A440" s="8"/>
    </row>
    <row r="441" spans="1:1">
      <c r="A441" s="8"/>
    </row>
    <row r="442" spans="1:1">
      <c r="A442" s="8"/>
    </row>
    <row r="443" spans="1:1">
      <c r="A443" s="8"/>
    </row>
    <row r="444" spans="1:1">
      <c r="A444" s="8"/>
    </row>
    <row r="445" spans="1:1">
      <c r="A445" s="8"/>
    </row>
    <row r="446" spans="1:1">
      <c r="A446" s="8"/>
    </row>
    <row r="447" spans="1:1">
      <c r="A447" s="8"/>
    </row>
    <row r="448" spans="1:1">
      <c r="A448" s="8"/>
    </row>
    <row r="449" spans="1:1">
      <c r="A449" s="8"/>
    </row>
    <row r="450" spans="1:1">
      <c r="A450" s="8"/>
    </row>
    <row r="451" spans="1:1">
      <c r="A451" s="8"/>
    </row>
    <row r="452" spans="1:1">
      <c r="A452" s="8"/>
    </row>
    <row r="453" spans="1:1">
      <c r="A453" s="8"/>
    </row>
    <row r="454" spans="1:1">
      <c r="A454" s="8"/>
    </row>
    <row r="455" spans="1:1">
      <c r="A455" s="8"/>
    </row>
    <row r="456" spans="1:1">
      <c r="A456" s="8"/>
    </row>
    <row r="457" spans="1:1">
      <c r="A457" s="8"/>
    </row>
    <row r="458" spans="1:1">
      <c r="A458" s="8"/>
    </row>
    <row r="459" spans="1:1">
      <c r="A459" s="8"/>
    </row>
    <row r="460" spans="1:1">
      <c r="A460" s="8"/>
    </row>
    <row r="461" spans="1:1">
      <c r="A461" s="8"/>
    </row>
    <row r="462" spans="1:1">
      <c r="A462" s="8"/>
    </row>
    <row r="463" spans="1:1">
      <c r="A463" s="8"/>
    </row>
    <row r="464" spans="1:1">
      <c r="A464" s="8"/>
    </row>
    <row r="465" spans="1:1">
      <c r="A465" s="8"/>
    </row>
    <row r="466" spans="1:1">
      <c r="A466" s="8"/>
    </row>
    <row r="467" spans="1:1">
      <c r="A467" s="8"/>
    </row>
    <row r="468" spans="1:1">
      <c r="A468" s="8"/>
    </row>
    <row r="469" spans="1:1">
      <c r="A469" s="8"/>
    </row>
    <row r="470" spans="1:1">
      <c r="A470" s="8"/>
    </row>
    <row r="471" spans="1:1">
      <c r="A471" s="8"/>
    </row>
    <row r="472" spans="1:1">
      <c r="A472" s="8"/>
    </row>
    <row r="473" spans="1:1">
      <c r="A473" s="8"/>
    </row>
    <row r="474" spans="1:1">
      <c r="A474" s="8"/>
    </row>
    <row r="475" spans="1:1">
      <c r="A475" s="8"/>
    </row>
    <row r="476" spans="1:1">
      <c r="A476" s="8"/>
    </row>
    <row r="477" spans="1:1">
      <c r="A477" s="8"/>
    </row>
    <row r="478" spans="1:1">
      <c r="A478" s="8"/>
    </row>
    <row r="479" spans="1:1">
      <c r="A479" s="8"/>
    </row>
    <row r="480" spans="1:1">
      <c r="A480" s="8"/>
    </row>
    <row r="481" spans="1:1">
      <c r="A481" s="8"/>
    </row>
    <row r="482" spans="1:1">
      <c r="A482" s="8"/>
    </row>
    <row r="483" spans="1:1">
      <c r="A483" s="8"/>
    </row>
    <row r="484" spans="1:1">
      <c r="A484" s="8"/>
    </row>
    <row r="485" spans="1:1">
      <c r="A485" s="8"/>
    </row>
    <row r="486" spans="1:1">
      <c r="A486" s="8"/>
    </row>
    <row r="487" spans="1:1">
      <c r="A487" s="8"/>
    </row>
    <row r="488" spans="1:1">
      <c r="A488" s="8"/>
    </row>
    <row r="489" spans="1:1">
      <c r="A489" s="8"/>
    </row>
    <row r="490" spans="1:1">
      <c r="A490" s="8"/>
    </row>
    <row r="491" spans="1:1">
      <c r="A491" s="8"/>
    </row>
    <row r="492" spans="1:1">
      <c r="A492" s="8"/>
    </row>
    <row r="493" spans="1:1">
      <c r="A493" s="8"/>
    </row>
    <row r="494" spans="1:1">
      <c r="A494" s="8"/>
    </row>
    <row r="495" spans="1:1">
      <c r="A495" s="8"/>
    </row>
    <row r="496" spans="1:1">
      <c r="A496" s="8"/>
    </row>
    <row r="497" spans="1:1">
      <c r="A497" s="8"/>
    </row>
    <row r="498" spans="1:1">
      <c r="A498" s="8"/>
    </row>
    <row r="499" spans="1:1">
      <c r="A499" s="8"/>
    </row>
    <row r="500" spans="1:1">
      <c r="A500" s="8"/>
    </row>
    <row r="501" spans="1:1">
      <c r="A501" s="8"/>
    </row>
    <row r="502" spans="1:1">
      <c r="A502" s="8"/>
    </row>
    <row r="503" spans="1:1">
      <c r="A503" s="8"/>
    </row>
    <row r="504" spans="1:1">
      <c r="A504" s="8"/>
    </row>
    <row r="505" spans="1:1">
      <c r="A505" s="8"/>
    </row>
    <row r="506" spans="1:1">
      <c r="A506" s="8"/>
    </row>
    <row r="507" spans="1:1">
      <c r="A507" s="8"/>
    </row>
    <row r="508" spans="1:1">
      <c r="A508" s="8"/>
    </row>
    <row r="509" spans="1:1">
      <c r="A509" s="8"/>
    </row>
    <row r="510" spans="1:1">
      <c r="A510" s="8"/>
    </row>
    <row r="511" spans="1:1">
      <c r="A511" s="8"/>
    </row>
    <row r="512" spans="1:1">
      <c r="A512" s="8"/>
    </row>
    <row r="513" spans="1:1">
      <c r="A513" s="8"/>
    </row>
    <row r="514" spans="1:1">
      <c r="A514" s="8"/>
    </row>
    <row r="515" spans="1:1">
      <c r="A515" s="8"/>
    </row>
    <row r="516" spans="1:1">
      <c r="A516" s="8"/>
    </row>
    <row r="517" spans="1:1">
      <c r="A517" s="8"/>
    </row>
    <row r="518" spans="1:1">
      <c r="A518" s="8"/>
    </row>
    <row r="519" spans="1:1">
      <c r="A519" s="8"/>
    </row>
    <row r="520" spans="1:1">
      <c r="A520" s="8"/>
    </row>
    <row r="521" spans="1:1">
      <c r="A521" s="8"/>
    </row>
    <row r="522" spans="1:1">
      <c r="A522" s="8"/>
    </row>
    <row r="523" spans="1:1">
      <c r="A523" s="8"/>
    </row>
    <row r="524" spans="1:1">
      <c r="A524" s="8"/>
    </row>
    <row r="525" spans="1:1">
      <c r="A525" s="8"/>
    </row>
    <row r="526" spans="1:1">
      <c r="A526" s="8"/>
    </row>
    <row r="527" spans="1:1">
      <c r="A527" s="8"/>
    </row>
    <row r="528" spans="1:1">
      <c r="A528" s="8"/>
    </row>
    <row r="529" spans="1:1">
      <c r="A529" s="8"/>
    </row>
    <row r="530" spans="1:1">
      <c r="A530" s="8"/>
    </row>
    <row r="531" spans="1:1">
      <c r="A531" s="8"/>
    </row>
    <row r="532" spans="1:1">
      <c r="A532" s="8"/>
    </row>
    <row r="533" spans="1:1">
      <c r="A533" s="8"/>
    </row>
    <row r="534" spans="1:1">
      <c r="A534" s="8"/>
    </row>
    <row r="535" spans="1:1">
      <c r="A535" s="8"/>
    </row>
    <row r="536" spans="1:1">
      <c r="A536" s="8"/>
    </row>
    <row r="537" spans="1:1">
      <c r="A537" s="8"/>
    </row>
    <row r="538" spans="1:1">
      <c r="A538" s="8"/>
    </row>
    <row r="539" spans="1:1">
      <c r="A539" s="8"/>
    </row>
    <row r="540" spans="1:1">
      <c r="A540" s="8"/>
    </row>
    <row r="541" spans="1:1">
      <c r="A541" s="8"/>
    </row>
    <row r="542" spans="1:1">
      <c r="A542" s="8"/>
    </row>
    <row r="543" spans="1:1">
      <c r="A543" s="8"/>
    </row>
    <row r="544" spans="1:1">
      <c r="A544" s="8"/>
    </row>
    <row r="545" spans="1:1">
      <c r="A545" s="8"/>
    </row>
    <row r="546" spans="1:1">
      <c r="A546" s="8"/>
    </row>
    <row r="547" spans="1:1">
      <c r="A547" s="8"/>
    </row>
    <row r="548" spans="1:1">
      <c r="A548" s="8"/>
    </row>
    <row r="549" spans="1:1">
      <c r="A549" s="8"/>
    </row>
    <row r="550" spans="1:1">
      <c r="A550" s="8"/>
    </row>
    <row r="551" spans="1:1">
      <c r="A551" s="8"/>
    </row>
    <row r="552" spans="1:1">
      <c r="A552" s="8"/>
    </row>
    <row r="553" spans="1:1">
      <c r="A553" s="8"/>
    </row>
    <row r="554" spans="1:1">
      <c r="A554" s="8"/>
    </row>
    <row r="555" spans="1:1">
      <c r="A555" s="8"/>
    </row>
    <row r="556" spans="1:1">
      <c r="A556" s="8"/>
    </row>
    <row r="557" spans="1:1">
      <c r="A557" s="8"/>
    </row>
    <row r="558" spans="1:1">
      <c r="A558" s="8"/>
    </row>
    <row r="559" spans="1:1">
      <c r="A559" s="8"/>
    </row>
    <row r="560" spans="1:1">
      <c r="A560" s="8"/>
    </row>
    <row r="561" spans="1:1">
      <c r="A561" s="8"/>
    </row>
    <row r="562" spans="1:1">
      <c r="A562" s="8"/>
    </row>
    <row r="563" spans="1:1">
      <c r="A563" s="8"/>
    </row>
    <row r="564" spans="1:1">
      <c r="A564" s="8"/>
    </row>
    <row r="565" spans="1:1">
      <c r="A565" s="146"/>
    </row>
    <row r="566" spans="1:1">
      <c r="A566" s="147"/>
    </row>
    <row r="567" spans="1:1">
      <c r="A567" s="146"/>
    </row>
  </sheetData>
  <mergeCells count="5">
    <mergeCell ref="C1:H1"/>
    <mergeCell ref="C2:H2"/>
    <mergeCell ref="C3:H3"/>
    <mergeCell ref="C4:H4"/>
    <mergeCell ref="A6:H6"/>
  </mergeCells>
  <pageMargins left="0.9055118110236221" right="0.51181102362204722" top="0.74803149606299213" bottom="0.74803149606299213" header="0.31496062992125984" footer="0.31496062992125984"/>
  <pageSetup paperSize="9" scale="7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3"/>
  <sheetViews>
    <sheetView workbookViewId="0">
      <selection activeCell="D3" sqref="D3"/>
    </sheetView>
  </sheetViews>
  <sheetFormatPr defaultRowHeight="12.75"/>
  <cols>
    <col min="1" max="1" width="9.140625" style="148"/>
    <col min="2" max="2" width="27" style="148" customWidth="1"/>
    <col min="3" max="3" width="9.140625" style="148"/>
    <col min="4" max="4" width="40.28515625" style="148" customWidth="1"/>
    <col min="5" max="16384" width="9.140625" style="148"/>
  </cols>
  <sheetData>
    <row r="1" spans="1:4">
      <c r="A1" s="427" t="s">
        <v>505</v>
      </c>
      <c r="B1" s="427"/>
      <c r="C1" s="427"/>
      <c r="D1" s="427"/>
    </row>
    <row r="3" spans="1:4" ht="102">
      <c r="A3" s="149" t="s">
        <v>330</v>
      </c>
      <c r="B3" s="149" t="s">
        <v>416</v>
      </c>
      <c r="C3" s="150" t="s">
        <v>417</v>
      </c>
      <c r="D3" s="150" t="s">
        <v>418</v>
      </c>
    </row>
    <row r="4" spans="1:4">
      <c r="A4" s="428" t="s">
        <v>337</v>
      </c>
      <c r="B4" s="428" t="s">
        <v>242</v>
      </c>
      <c r="C4" s="225"/>
      <c r="D4" s="226"/>
    </row>
    <row r="5" spans="1:4">
      <c r="A5" s="429"/>
      <c r="B5" s="429"/>
      <c r="C5" s="225"/>
      <c r="D5" s="226"/>
    </row>
    <row r="6" spans="1:4" ht="67.5" customHeight="1">
      <c r="A6" s="430"/>
      <c r="B6" s="430"/>
      <c r="C6" s="188"/>
      <c r="D6" s="189"/>
    </row>
    <row r="7" spans="1:4">
      <c r="A7" s="431" t="s">
        <v>419</v>
      </c>
      <c r="B7" s="432"/>
      <c r="C7" s="155">
        <f>SUM(C4:C6)</f>
        <v>0</v>
      </c>
      <c r="D7" s="156"/>
    </row>
    <row r="9" spans="1:4" ht="15">
      <c r="C9" s="157"/>
    </row>
    <row r="10" spans="1:4" ht="15">
      <c r="B10" s="158" t="s">
        <v>420</v>
      </c>
      <c r="C10" s="159"/>
    </row>
    <row r="11" spans="1:4" ht="25.5">
      <c r="B11" s="160" t="s">
        <v>421</v>
      </c>
      <c r="C11" s="161">
        <f>C6</f>
        <v>0</v>
      </c>
    </row>
    <row r="13" spans="1:4">
      <c r="B13" s="162" t="s">
        <v>422</v>
      </c>
      <c r="C13" s="163">
        <f>SUM(C11:C12)</f>
        <v>0</v>
      </c>
    </row>
  </sheetData>
  <mergeCells count="4">
    <mergeCell ref="A1:D1"/>
    <mergeCell ref="A4:A6"/>
    <mergeCell ref="B4:B6"/>
    <mergeCell ref="A7:B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4" sqref="D4"/>
    </sheetView>
  </sheetViews>
  <sheetFormatPr defaultColWidth="29.7109375" defaultRowHeight="12.75"/>
  <cols>
    <col min="1" max="1" width="9.7109375" style="148" customWidth="1"/>
    <col min="2" max="2" width="29.7109375" style="148" customWidth="1"/>
    <col min="3" max="3" width="17.7109375" style="148" customWidth="1"/>
    <col min="4" max="4" width="31.5703125" style="148" customWidth="1"/>
    <col min="5" max="16384" width="29.7109375" style="148"/>
  </cols>
  <sheetData>
    <row r="1" spans="1:4" ht="12.75" customHeight="1">
      <c r="A1" s="427" t="s">
        <v>503</v>
      </c>
      <c r="B1" s="427"/>
      <c r="C1" s="427"/>
      <c r="D1" s="427"/>
    </row>
    <row r="3" spans="1:4" ht="51">
      <c r="A3" s="149" t="s">
        <v>330</v>
      </c>
      <c r="B3" s="149" t="s">
        <v>416</v>
      </c>
      <c r="C3" s="204" t="s">
        <v>417</v>
      </c>
      <c r="D3" s="204" t="s">
        <v>418</v>
      </c>
    </row>
    <row r="4" spans="1:4" ht="135.75" customHeight="1">
      <c r="A4" s="433" t="s">
        <v>340</v>
      </c>
      <c r="B4" s="436" t="s">
        <v>459</v>
      </c>
      <c r="C4" s="171"/>
      <c r="D4" s="154"/>
    </row>
    <row r="5" spans="1:4" ht="65.25" hidden="1" customHeight="1">
      <c r="A5" s="434"/>
      <c r="B5" s="437"/>
      <c r="C5" s="212"/>
      <c r="D5" s="172"/>
    </row>
    <row r="6" spans="1:4" ht="66" hidden="1" customHeight="1">
      <c r="A6" s="435"/>
      <c r="B6" s="438"/>
      <c r="C6" s="213"/>
      <c r="D6" s="154"/>
    </row>
    <row r="7" spans="1:4">
      <c r="A7" s="431" t="s">
        <v>419</v>
      </c>
      <c r="B7" s="432"/>
      <c r="C7" s="155">
        <f>SUM(C4:C6)</f>
        <v>0</v>
      </c>
      <c r="D7" s="156"/>
    </row>
    <row r="9" spans="1:4" ht="15">
      <c r="B9" s="158" t="s">
        <v>421</v>
      </c>
      <c r="C9" s="196"/>
    </row>
    <row r="10" spans="1:4">
      <c r="B10" s="214" t="s">
        <v>445</v>
      </c>
      <c r="C10" s="199">
        <f>C4</f>
        <v>0</v>
      </c>
    </row>
    <row r="11" spans="1:4">
      <c r="B11" s="148" t="s">
        <v>460</v>
      </c>
      <c r="C11" s="197"/>
    </row>
    <row r="12" spans="1:4" ht="15">
      <c r="B12" s="162" t="s">
        <v>422</v>
      </c>
      <c r="C12" s="203">
        <f>SUM(C9:C11)</f>
        <v>0</v>
      </c>
    </row>
  </sheetData>
  <mergeCells count="4">
    <mergeCell ref="A1:D1"/>
    <mergeCell ref="A4:A6"/>
    <mergeCell ref="B4:B6"/>
    <mergeCell ref="A7:B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3"/>
  <sheetViews>
    <sheetView topLeftCell="A66" workbookViewId="0">
      <selection activeCell="C62" sqref="C62:C66"/>
    </sheetView>
  </sheetViews>
  <sheetFormatPr defaultColWidth="13" defaultRowHeight="12.75"/>
  <cols>
    <col min="1" max="1" width="8.7109375" style="148" customWidth="1"/>
    <col min="2" max="2" width="28.140625" style="148" customWidth="1"/>
    <col min="3" max="3" width="13" style="148" customWidth="1"/>
    <col min="4" max="4" width="39.140625" style="148" customWidth="1"/>
    <col min="5" max="16384" width="13" style="148"/>
  </cols>
  <sheetData>
    <row r="1" spans="1:11" ht="12.75" customHeight="1">
      <c r="A1" s="427" t="s">
        <v>504</v>
      </c>
      <c r="B1" s="427"/>
      <c r="C1" s="427"/>
      <c r="D1" s="427"/>
    </row>
    <row r="3" spans="1:11" ht="63.75">
      <c r="A3" s="149" t="s">
        <v>330</v>
      </c>
      <c r="B3" s="149" t="s">
        <v>416</v>
      </c>
      <c r="C3" s="150" t="s">
        <v>417</v>
      </c>
      <c r="D3" s="150" t="s">
        <v>418</v>
      </c>
    </row>
    <row r="4" spans="1:11" ht="25.5">
      <c r="A4" s="164" t="s">
        <v>335</v>
      </c>
      <c r="B4" s="152" t="s">
        <v>423</v>
      </c>
      <c r="C4" s="165"/>
      <c r="D4" s="166"/>
      <c r="F4" s="167"/>
      <c r="G4" s="167"/>
      <c r="H4" s="167"/>
      <c r="I4" s="167"/>
      <c r="J4" s="167"/>
      <c r="K4" s="167"/>
    </row>
    <row r="5" spans="1:11" ht="62.25" customHeight="1">
      <c r="A5" s="428" t="s">
        <v>338</v>
      </c>
      <c r="B5" s="444" t="s">
        <v>424</v>
      </c>
      <c r="C5" s="165">
        <v>25</v>
      </c>
      <c r="D5" s="166" t="s">
        <v>544</v>
      </c>
      <c r="F5" s="167"/>
      <c r="G5" s="167"/>
      <c r="H5" s="167"/>
      <c r="I5" s="167"/>
      <c r="J5" s="167"/>
      <c r="K5" s="167"/>
    </row>
    <row r="6" spans="1:11" ht="87.75" customHeight="1">
      <c r="A6" s="429"/>
      <c r="B6" s="445"/>
      <c r="C6" s="165">
        <v>-40</v>
      </c>
      <c r="D6" s="166" t="s">
        <v>545</v>
      </c>
      <c r="F6" s="167"/>
      <c r="G6" s="167"/>
      <c r="H6" s="167"/>
      <c r="I6" s="167"/>
      <c r="J6" s="167"/>
      <c r="K6" s="167"/>
    </row>
    <row r="7" spans="1:11" ht="144" customHeight="1">
      <c r="A7" s="429"/>
      <c r="B7" s="445"/>
      <c r="C7" s="165">
        <v>-235</v>
      </c>
      <c r="D7" s="276" t="s">
        <v>546</v>
      </c>
      <c r="F7" s="167"/>
      <c r="G7" s="167"/>
      <c r="H7" s="167"/>
      <c r="I7" s="167"/>
      <c r="J7" s="167"/>
      <c r="K7" s="167"/>
    </row>
    <row r="8" spans="1:11" ht="103.5" customHeight="1">
      <c r="A8" s="429"/>
      <c r="B8" s="445"/>
      <c r="C8" s="165">
        <v>25.9</v>
      </c>
      <c r="D8" s="276" t="s">
        <v>547</v>
      </c>
      <c r="F8" s="167"/>
      <c r="G8" s="167"/>
      <c r="H8" s="167"/>
      <c r="I8" s="167"/>
      <c r="J8" s="167"/>
      <c r="K8" s="167"/>
    </row>
    <row r="9" spans="1:11" ht="88.5" customHeight="1">
      <c r="A9" s="429"/>
      <c r="B9" s="445"/>
      <c r="C9" s="165">
        <v>5</v>
      </c>
      <c r="D9" s="276" t="s">
        <v>548</v>
      </c>
      <c r="F9" s="167"/>
      <c r="G9" s="167"/>
      <c r="H9" s="167"/>
      <c r="I9" s="167"/>
      <c r="J9" s="167"/>
      <c r="K9" s="167"/>
    </row>
    <row r="10" spans="1:11" ht="76.5" customHeight="1">
      <c r="A10" s="429"/>
      <c r="B10" s="445"/>
      <c r="C10" s="165">
        <v>26.6</v>
      </c>
      <c r="D10" s="276" t="s">
        <v>549</v>
      </c>
      <c r="F10" s="167"/>
      <c r="G10" s="167"/>
      <c r="H10" s="167"/>
      <c r="I10" s="167"/>
      <c r="J10" s="167"/>
      <c r="K10" s="167"/>
    </row>
    <row r="11" spans="1:11" ht="76.5" customHeight="1">
      <c r="A11" s="429"/>
      <c r="B11" s="445"/>
      <c r="C11" s="169">
        <v>229.5</v>
      </c>
      <c r="D11" s="276" t="s">
        <v>550</v>
      </c>
      <c r="F11" s="167"/>
      <c r="G11" s="167"/>
      <c r="H11" s="167"/>
      <c r="I11" s="167"/>
      <c r="J11" s="167"/>
      <c r="K11" s="167"/>
    </row>
    <row r="12" spans="1:11" ht="54">
      <c r="A12" s="430"/>
      <c r="B12" s="446"/>
      <c r="C12" s="169">
        <v>629</v>
      </c>
      <c r="D12" s="276" t="s">
        <v>551</v>
      </c>
      <c r="F12" s="167"/>
      <c r="G12" s="167"/>
      <c r="H12" s="170"/>
      <c r="I12" s="167"/>
      <c r="J12" s="167"/>
      <c r="K12" s="167"/>
    </row>
    <row r="13" spans="1:11" ht="25.5">
      <c r="A13" s="151" t="s">
        <v>341</v>
      </c>
      <c r="B13" s="168" t="s">
        <v>178</v>
      </c>
      <c r="C13" s="171"/>
      <c r="D13" s="172"/>
      <c r="F13" s="167"/>
      <c r="G13" s="167"/>
      <c r="H13" s="170"/>
      <c r="I13" s="167"/>
      <c r="J13" s="167"/>
      <c r="K13" s="167"/>
    </row>
    <row r="14" spans="1:11">
      <c r="A14" s="151" t="s">
        <v>342</v>
      </c>
      <c r="B14" s="168" t="s">
        <v>14</v>
      </c>
      <c r="C14" s="179"/>
      <c r="D14" s="180"/>
      <c r="F14" s="167"/>
      <c r="G14" s="167"/>
      <c r="H14" s="170"/>
      <c r="I14" s="167"/>
      <c r="J14" s="167"/>
      <c r="K14" s="167"/>
    </row>
    <row r="15" spans="1:11" ht="117.75">
      <c r="A15" s="428" t="s">
        <v>343</v>
      </c>
      <c r="B15" s="428" t="s">
        <v>15</v>
      </c>
      <c r="C15" s="169">
        <v>1274.5</v>
      </c>
      <c r="D15" s="276" t="s">
        <v>552</v>
      </c>
      <c r="F15" s="167"/>
      <c r="G15" s="167"/>
      <c r="H15" s="170"/>
      <c r="I15" s="167"/>
      <c r="J15" s="167"/>
      <c r="K15" s="167"/>
    </row>
    <row r="16" spans="1:11" ht="78" customHeight="1">
      <c r="A16" s="429"/>
      <c r="B16" s="429"/>
      <c r="C16" s="169">
        <v>80</v>
      </c>
      <c r="D16" s="276" t="s">
        <v>553</v>
      </c>
      <c r="F16" s="167"/>
      <c r="G16" s="167"/>
      <c r="H16" s="170"/>
      <c r="I16" s="167"/>
      <c r="J16" s="167"/>
      <c r="K16" s="167"/>
    </row>
    <row r="17" spans="1:6">
      <c r="A17" s="448" t="s">
        <v>419</v>
      </c>
      <c r="B17" s="449"/>
      <c r="C17" s="240">
        <f>SUM(C4:C16)</f>
        <v>2020.5</v>
      </c>
      <c r="D17" s="189"/>
    </row>
    <row r="18" spans="1:6" ht="63.75">
      <c r="A18" s="164" t="s">
        <v>345</v>
      </c>
      <c r="B18" s="164" t="s">
        <v>167</v>
      </c>
      <c r="C18" s="153">
        <v>4.2</v>
      </c>
      <c r="D18" s="277" t="s">
        <v>554</v>
      </c>
    </row>
    <row r="19" spans="1:6">
      <c r="A19" s="164" t="s">
        <v>346</v>
      </c>
      <c r="B19" s="176" t="s">
        <v>425</v>
      </c>
      <c r="C19" s="173"/>
      <c r="D19" s="189"/>
    </row>
    <row r="20" spans="1:6">
      <c r="A20" s="431" t="s">
        <v>426</v>
      </c>
      <c r="B20" s="432"/>
      <c r="C20" s="177">
        <f>C18</f>
        <v>4.2</v>
      </c>
      <c r="D20" s="189"/>
    </row>
    <row r="21" spans="1:6" ht="25.5">
      <c r="A21" s="151" t="s">
        <v>348</v>
      </c>
      <c r="B21" s="151" t="s">
        <v>427</v>
      </c>
      <c r="C21" s="179"/>
      <c r="D21" s="180"/>
    </row>
    <row r="22" spans="1:6">
      <c r="A22" s="151" t="s">
        <v>349</v>
      </c>
      <c r="B22" s="151" t="s">
        <v>225</v>
      </c>
      <c r="C22" s="179"/>
      <c r="D22" s="180"/>
    </row>
    <row r="23" spans="1:6">
      <c r="A23" s="164" t="s">
        <v>428</v>
      </c>
      <c r="B23" s="164" t="s">
        <v>429</v>
      </c>
      <c r="C23" s="181"/>
      <c r="D23" s="182"/>
    </row>
    <row r="24" spans="1:6" ht="78" customHeight="1">
      <c r="A24" s="441" t="s">
        <v>350</v>
      </c>
      <c r="B24" s="447" t="s">
        <v>151</v>
      </c>
      <c r="C24" s="206">
        <v>2970</v>
      </c>
      <c r="D24" s="276" t="s">
        <v>555</v>
      </c>
      <c r="E24" s="207"/>
      <c r="F24" s="167"/>
    </row>
    <row r="25" spans="1:6" ht="63.75">
      <c r="A25" s="441"/>
      <c r="B25" s="437"/>
      <c r="C25" s="206">
        <v>52.5</v>
      </c>
      <c r="D25" s="236" t="s">
        <v>556</v>
      </c>
      <c r="E25" s="207"/>
      <c r="F25" s="167"/>
    </row>
    <row r="26" spans="1:6" ht="38.25">
      <c r="A26" s="441"/>
      <c r="B26" s="437"/>
      <c r="C26" s="173">
        <v>-25</v>
      </c>
      <c r="D26" s="227" t="s">
        <v>470</v>
      </c>
      <c r="E26" s="207"/>
      <c r="F26" s="167"/>
    </row>
    <row r="27" spans="1:6" ht="38.25">
      <c r="A27" s="441"/>
      <c r="B27" s="438"/>
      <c r="C27" s="171">
        <v>25</v>
      </c>
      <c r="D27" s="227" t="s">
        <v>469</v>
      </c>
      <c r="E27" s="207"/>
      <c r="F27" s="167"/>
    </row>
    <row r="28" spans="1:6" ht="30.75" hidden="1" customHeight="1">
      <c r="A28" s="428" t="s">
        <v>351</v>
      </c>
      <c r="B28" s="428" t="s">
        <v>21</v>
      </c>
      <c r="C28" s="173"/>
      <c r="D28" s="189"/>
    </row>
    <row r="29" spans="1:6" hidden="1">
      <c r="A29" s="429"/>
      <c r="B29" s="429"/>
      <c r="C29" s="173"/>
      <c r="D29" s="189"/>
    </row>
    <row r="30" spans="1:6" hidden="1">
      <c r="A30" s="429"/>
      <c r="B30" s="429"/>
      <c r="C30" s="183"/>
      <c r="D30" s="189"/>
    </row>
    <row r="31" spans="1:6" ht="63.75">
      <c r="A31" s="430"/>
      <c r="B31" s="430"/>
      <c r="C31" s="173">
        <v>233.2</v>
      </c>
      <c r="D31" s="227" t="s">
        <v>557</v>
      </c>
    </row>
    <row r="32" spans="1:6">
      <c r="A32" s="443" t="s">
        <v>430</v>
      </c>
      <c r="B32" s="443"/>
      <c r="C32" s="240">
        <f>SUM(C21:C31)</f>
        <v>3255.7</v>
      </c>
      <c r="D32" s="189"/>
    </row>
    <row r="33" spans="1:6" ht="140.25">
      <c r="A33" s="258" t="s">
        <v>353</v>
      </c>
      <c r="B33" s="258" t="s">
        <v>354</v>
      </c>
      <c r="C33" s="173">
        <v>290</v>
      </c>
      <c r="D33" s="227" t="s">
        <v>558</v>
      </c>
    </row>
    <row r="34" spans="1:6" ht="89.25">
      <c r="A34" s="441" t="s">
        <v>355</v>
      </c>
      <c r="B34" s="441" t="s">
        <v>26</v>
      </c>
      <c r="C34" s="173">
        <v>761.1</v>
      </c>
      <c r="D34" s="227" t="s">
        <v>559</v>
      </c>
    </row>
    <row r="35" spans="1:6" ht="76.5">
      <c r="A35" s="441"/>
      <c r="B35" s="441"/>
      <c r="C35" s="173">
        <v>-1000</v>
      </c>
      <c r="D35" s="227" t="s">
        <v>560</v>
      </c>
    </row>
    <row r="36" spans="1:6">
      <c r="A36" s="231" t="s">
        <v>356</v>
      </c>
      <c r="B36" s="231" t="s">
        <v>208</v>
      </c>
      <c r="C36" s="173"/>
      <c r="D36" s="189"/>
    </row>
    <row r="37" spans="1:6" ht="28.5" customHeight="1">
      <c r="A37" s="443" t="s">
        <v>431</v>
      </c>
      <c r="B37" s="443"/>
      <c r="C37" s="240">
        <f>SUM(C33:C36)</f>
        <v>51.099999999999909</v>
      </c>
      <c r="D37" s="189"/>
    </row>
    <row r="38" spans="1:6" ht="54.75" customHeight="1">
      <c r="A38" s="164" t="s">
        <v>358</v>
      </c>
      <c r="B38" s="176" t="s">
        <v>432</v>
      </c>
      <c r="C38" s="173">
        <v>1855.5</v>
      </c>
      <c r="D38" s="154" t="s">
        <v>561</v>
      </c>
    </row>
    <row r="39" spans="1:6">
      <c r="A39" s="431" t="s">
        <v>433</v>
      </c>
      <c r="B39" s="432"/>
      <c r="C39" s="177">
        <f>SUM(C38:C38)</f>
        <v>1855.5</v>
      </c>
      <c r="D39" s="178"/>
    </row>
    <row r="40" spans="1:6" ht="89.25" customHeight="1">
      <c r="A40" s="428" t="s">
        <v>361</v>
      </c>
      <c r="B40" s="441" t="s">
        <v>71</v>
      </c>
      <c r="C40" s="238">
        <v>14239</v>
      </c>
      <c r="D40" s="236" t="s">
        <v>562</v>
      </c>
    </row>
    <row r="41" spans="1:6" ht="38.25">
      <c r="A41" s="442"/>
      <c r="B41" s="441"/>
      <c r="C41" s="171">
        <v>-135.80000000000001</v>
      </c>
      <c r="D41" s="227" t="s">
        <v>471</v>
      </c>
    </row>
    <row r="42" spans="1:6" ht="51">
      <c r="A42" s="442"/>
      <c r="B42" s="441"/>
      <c r="C42" s="171">
        <v>135.80000000000001</v>
      </c>
      <c r="D42" s="227" t="s">
        <v>472</v>
      </c>
    </row>
    <row r="43" spans="1:6" ht="102">
      <c r="A43" s="442"/>
      <c r="B43" s="441"/>
      <c r="C43" s="278">
        <v>40</v>
      </c>
      <c r="D43" s="227" t="s">
        <v>563</v>
      </c>
    </row>
    <row r="44" spans="1:6" ht="76.5">
      <c r="A44" s="442"/>
      <c r="B44" s="441"/>
      <c r="C44" s="171">
        <v>200</v>
      </c>
      <c r="D44" s="227" t="s">
        <v>564</v>
      </c>
    </row>
    <row r="45" spans="1:6" ht="76.5">
      <c r="A45" s="428" t="s">
        <v>362</v>
      </c>
      <c r="B45" s="428" t="s">
        <v>77</v>
      </c>
      <c r="C45" s="153">
        <v>5784</v>
      </c>
      <c r="D45" s="236" t="s">
        <v>565</v>
      </c>
    </row>
    <row r="46" spans="1:6" ht="38.25">
      <c r="A46" s="429"/>
      <c r="B46" s="429"/>
      <c r="C46" s="278">
        <v>-58</v>
      </c>
      <c r="D46" s="227" t="s">
        <v>481</v>
      </c>
      <c r="E46" s="207"/>
      <c r="F46" s="167"/>
    </row>
    <row r="47" spans="1:6" ht="38.25">
      <c r="A47" s="429"/>
      <c r="B47" s="429"/>
      <c r="C47" s="278">
        <v>58</v>
      </c>
      <c r="D47" s="227" t="s">
        <v>480</v>
      </c>
      <c r="E47" s="207"/>
      <c r="F47" s="167"/>
    </row>
    <row r="48" spans="1:6" ht="78" customHeight="1">
      <c r="A48" s="429"/>
      <c r="B48" s="429"/>
      <c r="C48" s="278">
        <v>15</v>
      </c>
      <c r="D48" s="239" t="s">
        <v>566</v>
      </c>
      <c r="E48" s="207"/>
      <c r="F48" s="167"/>
    </row>
    <row r="49" spans="1:11" ht="63" customHeight="1">
      <c r="A49" s="430"/>
      <c r="B49" s="430"/>
      <c r="C49" s="153">
        <v>166.7</v>
      </c>
      <c r="D49" s="236" t="s">
        <v>567</v>
      </c>
    </row>
    <row r="50" spans="1:11" ht="21" hidden="1" customHeight="1">
      <c r="A50" s="164" t="s">
        <v>363</v>
      </c>
      <c r="B50" s="164" t="s">
        <v>434</v>
      </c>
      <c r="C50" s="185"/>
      <c r="D50" s="186"/>
    </row>
    <row r="51" spans="1:11" ht="90" customHeight="1">
      <c r="A51" s="428" t="s">
        <v>364</v>
      </c>
      <c r="B51" s="433" t="s">
        <v>451</v>
      </c>
      <c r="C51" s="173">
        <v>2394.6</v>
      </c>
      <c r="D51" s="236" t="s">
        <v>568</v>
      </c>
    </row>
    <row r="52" spans="1:11" ht="63.75">
      <c r="A52" s="430"/>
      <c r="B52" s="435"/>
      <c r="C52" s="173">
        <v>29.2</v>
      </c>
      <c r="D52" s="227" t="s">
        <v>569</v>
      </c>
    </row>
    <row r="53" spans="1:11" ht="25.5">
      <c r="A53" s="164" t="s">
        <v>365</v>
      </c>
      <c r="B53" s="176" t="s">
        <v>91</v>
      </c>
      <c r="C53" s="173"/>
      <c r="D53" s="189"/>
    </row>
    <row r="54" spans="1:11">
      <c r="A54" s="431" t="s">
        <v>435</v>
      </c>
      <c r="B54" s="432"/>
      <c r="C54" s="240">
        <f>SUM(C40:C53)</f>
        <v>22868.5</v>
      </c>
      <c r="D54" s="189"/>
    </row>
    <row r="55" spans="1:11">
      <c r="A55" s="151" t="s">
        <v>367</v>
      </c>
      <c r="B55" s="187" t="s">
        <v>436</v>
      </c>
      <c r="C55" s="173"/>
      <c r="D55" s="189"/>
    </row>
    <row r="56" spans="1:11">
      <c r="A56" s="431" t="s">
        <v>437</v>
      </c>
      <c r="B56" s="432"/>
      <c r="C56" s="177">
        <f>SUM(C55:C55)</f>
        <v>0</v>
      </c>
      <c r="D56" s="178"/>
    </row>
    <row r="57" spans="1:11" ht="89.25" customHeight="1">
      <c r="A57" s="428" t="s">
        <v>369</v>
      </c>
      <c r="B57" s="428" t="s">
        <v>103</v>
      </c>
      <c r="C57" s="153">
        <f>--29406.4</f>
        <v>29406.400000000001</v>
      </c>
      <c r="D57" s="154" t="s">
        <v>570</v>
      </c>
      <c r="E57" s="207"/>
      <c r="F57" s="167"/>
    </row>
    <row r="58" spans="1:11" ht="57.75" customHeight="1">
      <c r="A58" s="429"/>
      <c r="B58" s="429"/>
      <c r="C58" s="169">
        <v>1384.8</v>
      </c>
      <c r="D58" s="241" t="s">
        <v>571</v>
      </c>
      <c r="F58" s="167"/>
      <c r="G58" s="167"/>
      <c r="H58" s="170"/>
      <c r="I58" s="167"/>
      <c r="J58" s="167"/>
      <c r="K58" s="167"/>
    </row>
    <row r="59" spans="1:11" ht="57.75" customHeight="1">
      <c r="A59" s="429"/>
      <c r="B59" s="429"/>
      <c r="C59" s="169">
        <v>-416.3</v>
      </c>
      <c r="D59" s="241" t="s">
        <v>610</v>
      </c>
      <c r="F59" s="167"/>
      <c r="G59" s="167"/>
      <c r="H59" s="170"/>
      <c r="I59" s="167"/>
      <c r="J59" s="167"/>
      <c r="K59" s="167"/>
    </row>
    <row r="60" spans="1:11" ht="57.75" customHeight="1">
      <c r="A60" s="429"/>
      <c r="B60" s="429"/>
      <c r="C60" s="169">
        <v>416.3</v>
      </c>
      <c r="D60" s="241" t="s">
        <v>609</v>
      </c>
      <c r="F60" s="167"/>
      <c r="G60" s="167"/>
      <c r="H60" s="170"/>
      <c r="I60" s="167"/>
      <c r="J60" s="167"/>
      <c r="K60" s="167"/>
    </row>
    <row r="61" spans="1:11" ht="67.5" customHeight="1">
      <c r="A61" s="429"/>
      <c r="B61" s="429"/>
      <c r="C61" s="171">
        <v>425.7</v>
      </c>
      <c r="D61" s="227" t="s">
        <v>572</v>
      </c>
      <c r="E61" s="207"/>
      <c r="F61" s="167"/>
    </row>
    <row r="62" spans="1:11" ht="89.25">
      <c r="A62" s="428" t="s">
        <v>370</v>
      </c>
      <c r="B62" s="428" t="s">
        <v>111</v>
      </c>
      <c r="C62" s="212">
        <v>18895.2</v>
      </c>
      <c r="D62" s="154" t="s">
        <v>573</v>
      </c>
      <c r="E62" s="207"/>
      <c r="F62" s="167"/>
    </row>
    <row r="63" spans="1:11" ht="149.25" customHeight="1">
      <c r="A63" s="429"/>
      <c r="B63" s="429"/>
      <c r="C63" s="242">
        <v>15.7</v>
      </c>
      <c r="D63" s="154" t="s">
        <v>574</v>
      </c>
      <c r="E63" s="207"/>
      <c r="F63" s="167"/>
    </row>
    <row r="64" spans="1:11" ht="149.25" customHeight="1">
      <c r="A64" s="429"/>
      <c r="B64" s="429"/>
      <c r="C64" s="279">
        <v>27</v>
      </c>
      <c r="D64" s="154" t="s">
        <v>575</v>
      </c>
      <c r="E64" s="207"/>
      <c r="F64" s="167"/>
    </row>
    <row r="65" spans="1:6" ht="154.5" hidden="1" customHeight="1">
      <c r="A65" s="429"/>
      <c r="B65" s="429"/>
      <c r="C65" s="212"/>
      <c r="D65" s="227"/>
      <c r="E65" s="207"/>
      <c r="F65" s="167"/>
    </row>
    <row r="66" spans="1:6" ht="67.5" customHeight="1">
      <c r="A66" s="430"/>
      <c r="B66" s="430"/>
      <c r="C66" s="212">
        <v>68.599999999999994</v>
      </c>
      <c r="D66" s="227" t="s">
        <v>572</v>
      </c>
      <c r="E66" s="207"/>
      <c r="F66" s="167"/>
    </row>
    <row r="67" spans="1:6" ht="90.75" customHeight="1">
      <c r="A67" s="232" t="s">
        <v>371</v>
      </c>
      <c r="B67" s="233" t="s">
        <v>158</v>
      </c>
      <c r="C67" s="212">
        <v>3049.9</v>
      </c>
      <c r="D67" s="154" t="s">
        <v>576</v>
      </c>
      <c r="E67" s="207"/>
      <c r="F67" s="167"/>
    </row>
    <row r="68" spans="1:6" ht="93.75" customHeight="1">
      <c r="A68" s="441" t="s">
        <v>372</v>
      </c>
      <c r="B68" s="441" t="s">
        <v>116</v>
      </c>
      <c r="C68" s="171">
        <v>8617.7999999999993</v>
      </c>
      <c r="D68" s="154" t="s">
        <v>577</v>
      </c>
      <c r="E68" s="207"/>
      <c r="F68" s="167"/>
    </row>
    <row r="69" spans="1:6" hidden="1">
      <c r="A69" s="441"/>
      <c r="B69" s="441"/>
      <c r="C69" s="238"/>
      <c r="D69" s="227"/>
    </row>
    <row r="70" spans="1:6" ht="93.75" customHeight="1">
      <c r="A70" s="272" t="s">
        <v>373</v>
      </c>
      <c r="B70" s="272" t="s">
        <v>199</v>
      </c>
      <c r="C70" s="171">
        <v>599.70000000000005</v>
      </c>
      <c r="D70" s="154" t="s">
        <v>578</v>
      </c>
    </row>
    <row r="71" spans="1:6" ht="25.5">
      <c r="A71" s="234" t="s">
        <v>374</v>
      </c>
      <c r="B71" s="234" t="s">
        <v>222</v>
      </c>
      <c r="C71" s="171"/>
      <c r="D71" s="154"/>
      <c r="E71" s="207"/>
      <c r="F71" s="167"/>
    </row>
    <row r="72" spans="1:6">
      <c r="A72" s="431" t="s">
        <v>438</v>
      </c>
      <c r="B72" s="432"/>
      <c r="C72" s="177">
        <f>SUM(C57:C71)</f>
        <v>62490.8</v>
      </c>
      <c r="D72" s="178"/>
    </row>
    <row r="73" spans="1:6">
      <c r="A73" s="190" t="s">
        <v>376</v>
      </c>
      <c r="B73" s="164" t="s">
        <v>120</v>
      </c>
      <c r="C73" s="191"/>
      <c r="D73" s="186"/>
    </row>
    <row r="74" spans="1:6" ht="89.25">
      <c r="A74" s="272" t="s">
        <v>377</v>
      </c>
      <c r="B74" s="273" t="s">
        <v>128</v>
      </c>
      <c r="C74" s="183">
        <v>5303.1</v>
      </c>
      <c r="D74" s="154" t="s">
        <v>579</v>
      </c>
      <c r="F74" s="192"/>
    </row>
    <row r="75" spans="1:6" ht="63.75">
      <c r="A75" s="428" t="s">
        <v>378</v>
      </c>
      <c r="B75" s="433" t="s">
        <v>135</v>
      </c>
      <c r="C75" s="183">
        <v>71.5</v>
      </c>
      <c r="D75" s="154" t="s">
        <v>580</v>
      </c>
    </row>
    <row r="76" spans="1:6" ht="38.25">
      <c r="A76" s="429"/>
      <c r="B76" s="434"/>
      <c r="C76" s="183">
        <v>9.6</v>
      </c>
      <c r="D76" s="276" t="s">
        <v>581</v>
      </c>
    </row>
    <row r="77" spans="1:6" ht="51">
      <c r="A77" s="430"/>
      <c r="B77" s="435"/>
      <c r="C77" s="278">
        <v>916</v>
      </c>
      <c r="D77" s="227" t="s">
        <v>582</v>
      </c>
    </row>
    <row r="78" spans="1:6">
      <c r="A78" s="431" t="s">
        <v>439</v>
      </c>
      <c r="B78" s="432"/>
      <c r="C78" s="174">
        <f>SUM(C73:C77)</f>
        <v>6300.2000000000007</v>
      </c>
      <c r="D78" s="175"/>
    </row>
    <row r="79" spans="1:6" ht="25.5">
      <c r="A79" s="164" t="s">
        <v>382</v>
      </c>
      <c r="B79" s="176" t="s">
        <v>440</v>
      </c>
      <c r="C79" s="183"/>
      <c r="D79" s="189"/>
    </row>
    <row r="80" spans="1:6">
      <c r="A80" s="431" t="s">
        <v>441</v>
      </c>
      <c r="B80" s="432"/>
      <c r="C80" s="174">
        <f>SUM(C79:C79)</f>
        <v>0</v>
      </c>
      <c r="D80" s="175"/>
    </row>
    <row r="81" spans="1:4" ht="38.25">
      <c r="A81" s="164" t="s">
        <v>383</v>
      </c>
      <c r="B81" s="176" t="s">
        <v>214</v>
      </c>
      <c r="C81" s="173"/>
      <c r="D81" s="189"/>
    </row>
    <row r="82" spans="1:4">
      <c r="A82" s="431" t="s">
        <v>442</v>
      </c>
      <c r="B82" s="432"/>
      <c r="C82" s="177">
        <f>SUM(C81:C81)</f>
        <v>0</v>
      </c>
      <c r="D82" s="178"/>
    </row>
    <row r="83" spans="1:4">
      <c r="A83" s="439" t="s">
        <v>443</v>
      </c>
      <c r="B83" s="440"/>
      <c r="C83" s="193">
        <f>C17+C20+C32+C37+C39+C54+C56+C72+C78+C80+C82</f>
        <v>98846.5</v>
      </c>
      <c r="D83" s="194"/>
    </row>
    <row r="84" spans="1:4">
      <c r="A84" s="195"/>
      <c r="B84" s="195"/>
    </row>
    <row r="85" spans="1:4">
      <c r="A85" s="195"/>
      <c r="B85" s="195"/>
    </row>
    <row r="86" spans="1:4" ht="15">
      <c r="A86" s="195"/>
      <c r="B86" s="160" t="s">
        <v>468</v>
      </c>
      <c r="C86" s="196" t="e">
        <f>C12+#REF!+C38+C63+C74+C75</f>
        <v>#REF!</v>
      </c>
    </row>
    <row r="87" spans="1:4" ht="15">
      <c r="A87" s="195"/>
      <c r="B87" s="160" t="s">
        <v>474</v>
      </c>
      <c r="C87" s="196">
        <f>C58</f>
        <v>1384.8</v>
      </c>
    </row>
    <row r="88" spans="1:4">
      <c r="A88" s="195"/>
      <c r="B88" s="160" t="s">
        <v>517</v>
      </c>
      <c r="C88" s="197">
        <f>C26+C27+C41+C42+C46+C47</f>
        <v>0</v>
      </c>
    </row>
    <row r="89" spans="1:4" ht="12.75" customHeight="1">
      <c r="A89" s="195"/>
      <c r="B89" s="160" t="s">
        <v>519</v>
      </c>
      <c r="C89" s="197" t="e">
        <f>C25+C44+C48+C52+C61+C65+C69+#REF!</f>
        <v>#REF!</v>
      </c>
      <c r="D89" s="158" t="s">
        <v>525</v>
      </c>
    </row>
    <row r="90" spans="1:4">
      <c r="A90" s="195"/>
      <c r="B90" s="198" t="s">
        <v>445</v>
      </c>
      <c r="C90" s="199">
        <f>C6</f>
        <v>-40</v>
      </c>
    </row>
    <row r="91" spans="1:4" s="167" customFormat="1">
      <c r="A91" s="260"/>
      <c r="B91" s="262" t="s">
        <v>518</v>
      </c>
      <c r="C91" s="261">
        <f>C5</f>
        <v>25</v>
      </c>
    </row>
    <row r="92" spans="1:4" s="167" customFormat="1">
      <c r="A92" s="260"/>
      <c r="B92" s="262" t="s">
        <v>520</v>
      </c>
      <c r="C92" s="261">
        <f>C31</f>
        <v>233.2</v>
      </c>
    </row>
    <row r="93" spans="1:4" s="167" customFormat="1">
      <c r="A93" s="260"/>
      <c r="B93" s="262" t="s">
        <v>539</v>
      </c>
      <c r="C93" s="261">
        <f>C34</f>
        <v>761.1</v>
      </c>
    </row>
    <row r="94" spans="1:4" s="167" customFormat="1">
      <c r="A94" s="260"/>
      <c r="B94" s="262" t="s">
        <v>523</v>
      </c>
      <c r="C94" s="261" t="e">
        <f>#REF!</f>
        <v>#REF!</v>
      </c>
    </row>
    <row r="95" spans="1:4" s="167" customFormat="1">
      <c r="A95" s="260"/>
      <c r="B95" s="262" t="s">
        <v>521</v>
      </c>
      <c r="C95" s="261">
        <f>C35</f>
        <v>-1000</v>
      </c>
    </row>
    <row r="96" spans="1:4" s="167" customFormat="1">
      <c r="A96" s="260"/>
      <c r="B96" s="262" t="s">
        <v>522</v>
      </c>
      <c r="C96" s="261" t="e">
        <f>#REF!</f>
        <v>#REF!</v>
      </c>
      <c r="D96" s="263" t="s">
        <v>525</v>
      </c>
    </row>
    <row r="97" spans="1:3" s="167" customFormat="1">
      <c r="A97" s="260"/>
      <c r="B97" s="262" t="s">
        <v>524</v>
      </c>
      <c r="C97" s="261">
        <f>C23</f>
        <v>0</v>
      </c>
    </row>
    <row r="98" spans="1:3">
      <c r="A98" s="195"/>
      <c r="B98" s="160" t="s">
        <v>537</v>
      </c>
      <c r="C98" s="197">
        <f>C16</f>
        <v>80</v>
      </c>
    </row>
    <row r="99" spans="1:3">
      <c r="A99" s="195"/>
      <c r="B99" s="160" t="s">
        <v>538</v>
      </c>
      <c r="C99" s="197" t="e">
        <f>#REF!</f>
        <v>#REF!</v>
      </c>
    </row>
    <row r="100" spans="1:3">
      <c r="A100" s="195"/>
      <c r="B100" s="200" t="s">
        <v>447</v>
      </c>
      <c r="C100" s="201"/>
    </row>
    <row r="101" spans="1:3">
      <c r="A101" s="195"/>
      <c r="B101" s="195" t="s">
        <v>448</v>
      </c>
      <c r="C101" s="197">
        <f>C24+C40+C45+C49+C51+C57+C62+C67+C68+C70+C71</f>
        <v>86123.299999999988</v>
      </c>
    </row>
    <row r="102" spans="1:3">
      <c r="A102" s="195"/>
      <c r="B102" s="195" t="s">
        <v>449</v>
      </c>
      <c r="C102" s="197"/>
    </row>
    <row r="103" spans="1:3" ht="15">
      <c r="A103" s="195"/>
      <c r="B103" s="202" t="s">
        <v>450</v>
      </c>
      <c r="C103" s="203" t="e">
        <f>SUM(C86:C102)</f>
        <v>#REF!</v>
      </c>
    </row>
  </sheetData>
  <mergeCells count="37">
    <mergeCell ref="B24:B27"/>
    <mergeCell ref="A56:B56"/>
    <mergeCell ref="A37:B37"/>
    <mergeCell ref="A1:D1"/>
    <mergeCell ref="A17:B17"/>
    <mergeCell ref="A20:B20"/>
    <mergeCell ref="A28:A31"/>
    <mergeCell ref="B28:B31"/>
    <mergeCell ref="A51:A52"/>
    <mergeCell ref="B51:B52"/>
    <mergeCell ref="B40:B44"/>
    <mergeCell ref="A45:A49"/>
    <mergeCell ref="A34:A35"/>
    <mergeCell ref="A62:A66"/>
    <mergeCell ref="B62:B66"/>
    <mergeCell ref="A5:A12"/>
    <mergeCell ref="B15:B16"/>
    <mergeCell ref="B75:B77"/>
    <mergeCell ref="A39:B39"/>
    <mergeCell ref="B45:B49"/>
    <mergeCell ref="B34:B35"/>
    <mergeCell ref="A40:A44"/>
    <mergeCell ref="B57:B61"/>
    <mergeCell ref="A57:A61"/>
    <mergeCell ref="A32:B32"/>
    <mergeCell ref="B5:B12"/>
    <mergeCell ref="A15:A16"/>
    <mergeCell ref="A54:B54"/>
    <mergeCell ref="A24:A27"/>
    <mergeCell ref="A83:B83"/>
    <mergeCell ref="A80:B80"/>
    <mergeCell ref="A82:B82"/>
    <mergeCell ref="A78:B78"/>
    <mergeCell ref="B68:B69"/>
    <mergeCell ref="A75:A77"/>
    <mergeCell ref="A68:A69"/>
    <mergeCell ref="A72:B72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F59"/>
  <sheetViews>
    <sheetView topLeftCell="A36" workbookViewId="0">
      <selection activeCell="D39" sqref="D39"/>
    </sheetView>
  </sheetViews>
  <sheetFormatPr defaultRowHeight="12.75"/>
  <cols>
    <col min="1" max="1" width="9.140625" style="195"/>
    <col min="2" max="2" width="27.5703125" style="195" customWidth="1"/>
    <col min="3" max="3" width="13.5703125" style="148" customWidth="1"/>
    <col min="4" max="4" width="39" style="148" customWidth="1"/>
    <col min="5" max="5" width="9.140625" style="148"/>
    <col min="6" max="6" width="9.140625" style="167"/>
    <col min="7" max="16384" width="9.140625" style="148"/>
  </cols>
  <sheetData>
    <row r="1" spans="1:5" ht="12.75" customHeight="1">
      <c r="A1" s="427" t="s">
        <v>506</v>
      </c>
      <c r="B1" s="427"/>
      <c r="C1" s="427"/>
      <c r="D1" s="427"/>
    </row>
    <row r="3" spans="1:5" ht="63.75">
      <c r="A3" s="149" t="s">
        <v>330</v>
      </c>
      <c r="B3" s="149" t="s">
        <v>416</v>
      </c>
      <c r="C3" s="204" t="s">
        <v>417</v>
      </c>
      <c r="D3" s="204" t="s">
        <v>418</v>
      </c>
      <c r="E3" s="205"/>
    </row>
    <row r="4" spans="1:5" ht="15.75" customHeight="1">
      <c r="A4" s="272" t="s">
        <v>343</v>
      </c>
      <c r="B4" s="273" t="s">
        <v>15</v>
      </c>
      <c r="C4" s="206"/>
      <c r="D4" s="189"/>
      <c r="E4" s="207"/>
    </row>
    <row r="5" spans="1:5" ht="15.75">
      <c r="A5" s="431" t="s">
        <v>419</v>
      </c>
      <c r="B5" s="432"/>
      <c r="C5" s="208">
        <f>SUM(C4:C4)</f>
        <v>0</v>
      </c>
      <c r="D5" s="175"/>
      <c r="E5" s="207"/>
    </row>
    <row r="6" spans="1:5" ht="89.25">
      <c r="A6" s="231" t="s">
        <v>350</v>
      </c>
      <c r="B6" s="237" t="s">
        <v>151</v>
      </c>
      <c r="C6" s="206">
        <v>-2970</v>
      </c>
      <c r="D6" s="236" t="s">
        <v>583</v>
      </c>
      <c r="E6" s="207"/>
    </row>
    <row r="7" spans="1:5" ht="15.75">
      <c r="A7" s="431" t="s">
        <v>430</v>
      </c>
      <c r="B7" s="432"/>
      <c r="C7" s="209">
        <f>C6</f>
        <v>-2970</v>
      </c>
      <c r="D7" s="186"/>
      <c r="E7" s="207"/>
    </row>
    <row r="8" spans="1:5" ht="102">
      <c r="A8" s="441" t="s">
        <v>361</v>
      </c>
      <c r="B8" s="441" t="s">
        <v>71</v>
      </c>
      <c r="C8" s="171">
        <v>-14239</v>
      </c>
      <c r="D8" s="239" t="s">
        <v>584</v>
      </c>
      <c r="E8" s="207"/>
    </row>
    <row r="9" spans="1:5" ht="38.25">
      <c r="A9" s="441"/>
      <c r="B9" s="441"/>
      <c r="C9" s="255">
        <v>323.2</v>
      </c>
      <c r="D9" s="239" t="s">
        <v>586</v>
      </c>
      <c r="E9" s="207"/>
    </row>
    <row r="10" spans="1:5" ht="51">
      <c r="A10" s="441"/>
      <c r="B10" s="441"/>
      <c r="C10" s="255">
        <v>24</v>
      </c>
      <c r="D10" s="239" t="s">
        <v>585</v>
      </c>
      <c r="E10" s="207"/>
    </row>
    <row r="11" spans="1:5" ht="76.5">
      <c r="A11" s="441"/>
      <c r="B11" s="441"/>
      <c r="C11" s="171">
        <v>89.1</v>
      </c>
      <c r="D11" s="236" t="s">
        <v>587</v>
      </c>
      <c r="E11" s="207"/>
    </row>
    <row r="12" spans="1:5" ht="102">
      <c r="A12" s="428" t="s">
        <v>362</v>
      </c>
      <c r="B12" s="433" t="s">
        <v>77</v>
      </c>
      <c r="C12" s="171">
        <v>866.5</v>
      </c>
      <c r="D12" s="227" t="s">
        <v>588</v>
      </c>
      <c r="E12" s="207"/>
    </row>
    <row r="13" spans="1:5" ht="90" customHeight="1">
      <c r="A13" s="429"/>
      <c r="B13" s="434"/>
      <c r="C13" s="278">
        <v>57</v>
      </c>
      <c r="D13" s="239" t="s">
        <v>589</v>
      </c>
      <c r="E13" s="207"/>
    </row>
    <row r="14" spans="1:5" ht="118.5" customHeight="1">
      <c r="A14" s="429"/>
      <c r="B14" s="434"/>
      <c r="C14" s="278">
        <v>48.8</v>
      </c>
      <c r="D14" s="239" t="s">
        <v>590</v>
      </c>
      <c r="E14" s="207"/>
    </row>
    <row r="15" spans="1:5" ht="76.5">
      <c r="A15" s="429"/>
      <c r="B15" s="434"/>
      <c r="C15" s="171">
        <v>1465.7</v>
      </c>
      <c r="D15" s="239" t="s">
        <v>591</v>
      </c>
      <c r="E15" s="207"/>
    </row>
    <row r="16" spans="1:5" ht="65.25" customHeight="1">
      <c r="A16" s="429"/>
      <c r="B16" s="434"/>
      <c r="C16" s="171">
        <v>1794</v>
      </c>
      <c r="D16" s="239" t="s">
        <v>592</v>
      </c>
      <c r="E16" s="207"/>
    </row>
    <row r="17" spans="1:5" ht="66" customHeight="1">
      <c r="A17" s="429"/>
      <c r="B17" s="434"/>
      <c r="C17" s="171">
        <v>25</v>
      </c>
      <c r="D17" s="239" t="s">
        <v>593</v>
      </c>
      <c r="E17" s="207"/>
    </row>
    <row r="18" spans="1:5" ht="63.75">
      <c r="A18" s="429"/>
      <c r="B18" s="434"/>
      <c r="C18" s="171">
        <v>50</v>
      </c>
      <c r="D18" s="227" t="s">
        <v>594</v>
      </c>
      <c r="E18" s="207"/>
    </row>
    <row r="19" spans="1:5" ht="89.25">
      <c r="A19" s="429"/>
      <c r="B19" s="434"/>
      <c r="C19" s="171">
        <v>-5784</v>
      </c>
      <c r="D19" s="236" t="s">
        <v>595</v>
      </c>
      <c r="E19" s="207"/>
    </row>
    <row r="20" spans="1:5" ht="132.75" customHeight="1">
      <c r="A20" s="429"/>
      <c r="B20" s="434"/>
      <c r="C20" s="171">
        <v>-15</v>
      </c>
      <c r="D20" s="236" t="s">
        <v>596</v>
      </c>
      <c r="E20" s="207"/>
    </row>
    <row r="21" spans="1:5" ht="38.25" hidden="1">
      <c r="A21" s="230" t="s">
        <v>363</v>
      </c>
      <c r="B21" s="173" t="s">
        <v>226</v>
      </c>
      <c r="C21" s="191"/>
      <c r="D21" s="186"/>
      <c r="E21" s="207"/>
    </row>
    <row r="22" spans="1:5" ht="75" customHeight="1">
      <c r="A22" s="428" t="s">
        <v>364</v>
      </c>
      <c r="B22" s="428" t="s">
        <v>451</v>
      </c>
      <c r="C22" s="191">
        <v>46.5</v>
      </c>
      <c r="D22" s="239" t="s">
        <v>597</v>
      </c>
      <c r="E22" s="207"/>
    </row>
    <row r="23" spans="1:5" ht="102">
      <c r="A23" s="429"/>
      <c r="B23" s="429"/>
      <c r="C23" s="171">
        <v>-2394.6</v>
      </c>
      <c r="D23" s="236" t="s">
        <v>598</v>
      </c>
      <c r="E23" s="207"/>
    </row>
    <row r="24" spans="1:5" ht="90.75" customHeight="1">
      <c r="A24" s="428" t="s">
        <v>365</v>
      </c>
      <c r="B24" s="428" t="s">
        <v>91</v>
      </c>
      <c r="C24" s="280">
        <v>529</v>
      </c>
      <c r="D24" s="239" t="s">
        <v>599</v>
      </c>
      <c r="E24" s="207"/>
    </row>
    <row r="25" spans="1:5" ht="191.25">
      <c r="A25" s="429"/>
      <c r="B25" s="429"/>
      <c r="C25" s="278">
        <v>235</v>
      </c>
      <c r="D25" s="227" t="s">
        <v>600</v>
      </c>
      <c r="E25" s="207"/>
    </row>
    <row r="26" spans="1:5" ht="15.75">
      <c r="A26" s="431" t="s">
        <v>435</v>
      </c>
      <c r="B26" s="432"/>
      <c r="C26" s="210">
        <f>SUM(C8:C25)</f>
        <v>-16878.8</v>
      </c>
      <c r="D26" s="186"/>
      <c r="E26" s="207"/>
    </row>
    <row r="27" spans="1:5" ht="76.5">
      <c r="A27" s="274" t="s">
        <v>367</v>
      </c>
      <c r="B27" s="275" t="s">
        <v>436</v>
      </c>
      <c r="C27" s="278">
        <v>3</v>
      </c>
      <c r="D27" s="227" t="s">
        <v>601</v>
      </c>
      <c r="E27" s="207"/>
    </row>
    <row r="28" spans="1:5" ht="15.75">
      <c r="A28" s="431" t="s">
        <v>452</v>
      </c>
      <c r="B28" s="432"/>
      <c r="C28" s="211">
        <f>SUM(C27:C27)</f>
        <v>3</v>
      </c>
      <c r="D28" s="175"/>
      <c r="E28" s="207"/>
    </row>
    <row r="29" spans="1:5" ht="108.75" customHeight="1">
      <c r="A29" s="272" t="s">
        <v>369</v>
      </c>
      <c r="B29" s="273" t="s">
        <v>103</v>
      </c>
      <c r="C29" s="153">
        <v>-29406.400000000001</v>
      </c>
      <c r="D29" s="154" t="s">
        <v>602</v>
      </c>
      <c r="E29" s="207"/>
    </row>
    <row r="30" spans="1:5" ht="102">
      <c r="A30" s="428" t="s">
        <v>370</v>
      </c>
      <c r="B30" s="428" t="s">
        <v>111</v>
      </c>
      <c r="C30" s="212">
        <v>-18895.2</v>
      </c>
      <c r="D30" s="154" t="s">
        <v>603</v>
      </c>
      <c r="E30" s="207"/>
    </row>
    <row r="31" spans="1:5" ht="180.75" hidden="1" customHeight="1">
      <c r="A31" s="430"/>
      <c r="B31" s="430"/>
      <c r="C31" s="212">
        <v>0</v>
      </c>
      <c r="D31" s="154"/>
      <c r="E31" s="207"/>
    </row>
    <row r="32" spans="1:5" ht="114.75">
      <c r="A32" s="232" t="s">
        <v>371</v>
      </c>
      <c r="B32" s="233" t="s">
        <v>158</v>
      </c>
      <c r="C32" s="212">
        <v>-3049.9</v>
      </c>
      <c r="D32" s="154" t="s">
        <v>604</v>
      </c>
      <c r="E32" s="207"/>
    </row>
    <row r="33" spans="1:5" ht="102">
      <c r="A33" s="428" t="s">
        <v>372</v>
      </c>
      <c r="B33" s="428" t="s">
        <v>116</v>
      </c>
      <c r="C33" s="171">
        <v>-8617.7999999999993</v>
      </c>
      <c r="D33" s="154" t="s">
        <v>605</v>
      </c>
      <c r="E33" s="207"/>
    </row>
    <row r="34" spans="1:5" ht="47.25" hidden="1" customHeight="1">
      <c r="A34" s="430"/>
      <c r="B34" s="430"/>
      <c r="C34" s="278">
        <v>0</v>
      </c>
      <c r="D34" s="154"/>
      <c r="E34" s="207"/>
    </row>
    <row r="35" spans="1:5" ht="105.75" customHeight="1">
      <c r="A35" s="234" t="s">
        <v>373</v>
      </c>
      <c r="B35" s="235" t="s">
        <v>199</v>
      </c>
      <c r="C35" s="171">
        <v>-599.70000000000005</v>
      </c>
      <c r="D35" s="154" t="s">
        <v>606</v>
      </c>
      <c r="E35" s="207"/>
    </row>
    <row r="36" spans="1:5" ht="161.25" customHeight="1">
      <c r="A36" s="234" t="s">
        <v>374</v>
      </c>
      <c r="B36" s="234" t="s">
        <v>222</v>
      </c>
      <c r="C36" s="171">
        <v>-27</v>
      </c>
      <c r="D36" s="154" t="s">
        <v>607</v>
      </c>
      <c r="E36" s="207"/>
    </row>
    <row r="37" spans="1:5" ht="15.75">
      <c r="A37" s="450" t="s">
        <v>438</v>
      </c>
      <c r="B37" s="451"/>
      <c r="C37" s="174">
        <f>SUM(C29:C36)</f>
        <v>-60596</v>
      </c>
      <c r="D37" s="175"/>
      <c r="E37" s="207"/>
    </row>
    <row r="38" spans="1:5" ht="25.5">
      <c r="A38" s="164" t="s">
        <v>377</v>
      </c>
      <c r="B38" s="176" t="s">
        <v>128</v>
      </c>
      <c r="C38" s="168"/>
      <c r="D38" s="184"/>
      <c r="E38" s="207"/>
    </row>
    <row r="39" spans="1:5" ht="76.5">
      <c r="A39" s="151" t="s">
        <v>378</v>
      </c>
      <c r="B39" s="187" t="s">
        <v>135</v>
      </c>
      <c r="C39" s="173">
        <v>7.1</v>
      </c>
      <c r="D39" s="156" t="s">
        <v>608</v>
      </c>
      <c r="E39" s="207"/>
    </row>
    <row r="40" spans="1:5" ht="15.75">
      <c r="A40" s="431" t="s">
        <v>453</v>
      </c>
      <c r="B40" s="432"/>
      <c r="C40" s="174">
        <f>SUM(C38:C39)</f>
        <v>7.1</v>
      </c>
      <c r="D40" s="175"/>
      <c r="E40" s="207"/>
    </row>
    <row r="41" spans="1:5" ht="15.75">
      <c r="A41" s="272" t="s">
        <v>380</v>
      </c>
      <c r="B41" s="273" t="s">
        <v>230</v>
      </c>
      <c r="C41" s="173"/>
      <c r="D41" s="154"/>
      <c r="E41" s="207"/>
    </row>
    <row r="42" spans="1:5" ht="15.75">
      <c r="A42" s="431" t="s">
        <v>454</v>
      </c>
      <c r="B42" s="432"/>
      <c r="C42" s="174">
        <f>SUM(C41:C41)</f>
        <v>0</v>
      </c>
      <c r="D42" s="175"/>
      <c r="E42" s="207"/>
    </row>
    <row r="43" spans="1:5">
      <c r="A43" s="439" t="s">
        <v>455</v>
      </c>
      <c r="B43" s="440"/>
      <c r="C43" s="193">
        <f>C5+C7+C26+C28+C37+C40+C42</f>
        <v>-80434.7</v>
      </c>
      <c r="D43" s="194"/>
    </row>
    <row r="46" spans="1:5" ht="25.5">
      <c r="A46" s="148"/>
      <c r="B46" s="160" t="s">
        <v>421</v>
      </c>
      <c r="C46" s="196"/>
      <c r="D46" s="197"/>
    </row>
    <row r="47" spans="1:5" ht="15">
      <c r="A47" s="148"/>
      <c r="B47" s="160" t="s">
        <v>474</v>
      </c>
      <c r="C47" s="196"/>
      <c r="D47" s="197"/>
    </row>
    <row r="48" spans="1:5" ht="15">
      <c r="A48" s="148"/>
      <c r="B48" s="160" t="s">
        <v>473</v>
      </c>
      <c r="C48" s="196">
        <v>0</v>
      </c>
      <c r="D48" s="197"/>
    </row>
    <row r="49" spans="1:4" ht="15">
      <c r="A49" s="148"/>
      <c r="B49" s="160" t="s">
        <v>468</v>
      </c>
      <c r="C49" s="196">
        <f>C12+C39</f>
        <v>873.6</v>
      </c>
    </row>
    <row r="50" spans="1:4" ht="15">
      <c r="A50" s="148"/>
      <c r="B50" s="195" t="s">
        <v>485</v>
      </c>
      <c r="C50" s="159">
        <f>C15+C18</f>
        <v>1515.7</v>
      </c>
    </row>
    <row r="51" spans="1:4">
      <c r="A51" s="148"/>
      <c r="B51" s="160" t="s">
        <v>502</v>
      </c>
      <c r="C51" s="197">
        <f>C8+C16+C17+C24+C25+C27</f>
        <v>-11653</v>
      </c>
      <c r="D51" s="158" t="s">
        <v>525</v>
      </c>
    </row>
    <row r="52" spans="1:4">
      <c r="A52" s="148"/>
      <c r="B52" s="195" t="s">
        <v>444</v>
      </c>
      <c r="C52" s="197"/>
    </row>
    <row r="53" spans="1:4">
      <c r="A53" s="148"/>
      <c r="B53" s="200" t="s">
        <v>447</v>
      </c>
      <c r="C53" s="201"/>
    </row>
    <row r="54" spans="1:4">
      <c r="A54" s="148"/>
      <c r="B54" s="198" t="s">
        <v>445</v>
      </c>
      <c r="C54" s="199">
        <f>C22</f>
        <v>46.5</v>
      </c>
    </row>
    <row r="55" spans="1:4">
      <c r="A55" s="148"/>
      <c r="B55" s="195" t="s">
        <v>446</v>
      </c>
      <c r="C55" s="197"/>
    </row>
    <row r="56" spans="1:4">
      <c r="A56" s="148"/>
      <c r="B56" s="195" t="s">
        <v>456</v>
      </c>
      <c r="C56" s="197"/>
    </row>
    <row r="57" spans="1:4">
      <c r="A57" s="148"/>
      <c r="B57" s="195" t="s">
        <v>457</v>
      </c>
      <c r="C57" s="197">
        <f>C6+C11+C19+C20+C23+C29+C30+C32+C33+C35+C36</f>
        <v>-71670.5</v>
      </c>
    </row>
    <row r="58" spans="1:4">
      <c r="A58" s="148"/>
      <c r="B58" s="195" t="s">
        <v>458</v>
      </c>
      <c r="C58" s="197"/>
    </row>
    <row r="59" spans="1:4" ht="15">
      <c r="A59" s="148"/>
      <c r="B59" s="202" t="s">
        <v>450</v>
      </c>
      <c r="C59" s="203">
        <f>SUM(C46:C58)</f>
        <v>-80887.7</v>
      </c>
    </row>
  </sheetData>
  <mergeCells count="21">
    <mergeCell ref="A43:B43"/>
    <mergeCell ref="A37:B37"/>
    <mergeCell ref="A40:B40"/>
    <mergeCell ref="A26:B26"/>
    <mergeCell ref="A28:B28"/>
    <mergeCell ref="A33:A34"/>
    <mergeCell ref="A1:D1"/>
    <mergeCell ref="A5:B5"/>
    <mergeCell ref="A7:B7"/>
    <mergeCell ref="A8:A11"/>
    <mergeCell ref="B8:B11"/>
    <mergeCell ref="B24:B25"/>
    <mergeCell ref="B12:B20"/>
    <mergeCell ref="A30:A31"/>
    <mergeCell ref="B22:B23"/>
    <mergeCell ref="A42:B42"/>
    <mergeCell ref="B30:B31"/>
    <mergeCell ref="A24:A25"/>
    <mergeCell ref="A22:A23"/>
    <mergeCell ref="B33:B34"/>
    <mergeCell ref="A12:A20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48"/>
  <sheetViews>
    <sheetView workbookViewId="0">
      <selection activeCell="I22" sqref="I22"/>
    </sheetView>
  </sheetViews>
  <sheetFormatPr defaultRowHeight="12.75"/>
  <cols>
    <col min="1" max="1" width="26.28515625" style="148" customWidth="1"/>
    <col min="2" max="5" width="9.140625" style="148"/>
    <col min="6" max="6" width="10.28515625" style="148" bestFit="1" customWidth="1"/>
    <col min="7" max="16384" width="9.140625" style="148"/>
  </cols>
  <sheetData>
    <row r="1" spans="1:6" ht="15" customHeight="1">
      <c r="B1" s="427" t="s">
        <v>507</v>
      </c>
      <c r="C1" s="427"/>
      <c r="D1" s="427"/>
      <c r="E1" s="427"/>
      <c r="F1" s="427"/>
    </row>
    <row r="3" spans="1:6">
      <c r="B3" s="452" t="s">
        <v>450</v>
      </c>
      <c r="C3" s="452"/>
      <c r="D3" s="452"/>
      <c r="E3" s="452"/>
      <c r="F3" s="215" t="s">
        <v>461</v>
      </c>
    </row>
    <row r="4" spans="1:6">
      <c r="B4" s="215">
        <v>901</v>
      </c>
      <c r="C4" s="215">
        <v>902</v>
      </c>
      <c r="D4" s="215">
        <v>913</v>
      </c>
      <c r="E4" s="215">
        <v>931</v>
      </c>
      <c r="F4" s="215"/>
    </row>
    <row r="5" spans="1:6">
      <c r="B5" s="215">
        <f>'901'!C7</f>
        <v>0</v>
      </c>
      <c r="C5" s="215">
        <f>'902'!C83</f>
        <v>98846.5</v>
      </c>
      <c r="D5" s="215">
        <f>'913'!C43</f>
        <v>-80434.7</v>
      </c>
      <c r="E5" s="215">
        <f>'931'!C7</f>
        <v>0</v>
      </c>
      <c r="F5" s="216">
        <f>SUM(B5:E5)</f>
        <v>18411.800000000003</v>
      </c>
    </row>
    <row r="8" spans="1:6" ht="18.75" customHeight="1">
      <c r="A8" s="160" t="s">
        <v>468</v>
      </c>
      <c r="B8" s="160"/>
      <c r="C8" s="217"/>
      <c r="D8" s="217"/>
      <c r="F8" s="148" t="e">
        <f>'902'!C86+'913'!C49</f>
        <v>#REF!</v>
      </c>
    </row>
    <row r="9" spans="1:6" ht="15" customHeight="1">
      <c r="A9" s="160" t="s">
        <v>474</v>
      </c>
      <c r="B9" s="160"/>
      <c r="C9" s="160"/>
      <c r="D9" s="160"/>
      <c r="F9" s="148">
        <f>'902'!C87+'913'!C47</f>
        <v>1384.8</v>
      </c>
    </row>
    <row r="10" spans="1:6" ht="19.5" customHeight="1">
      <c r="A10" s="160" t="s">
        <v>517</v>
      </c>
      <c r="B10" s="160"/>
      <c r="C10" s="160"/>
      <c r="D10" s="160"/>
    </row>
    <row r="11" spans="1:6" ht="12.75" customHeight="1">
      <c r="A11" s="160" t="s">
        <v>519</v>
      </c>
      <c r="B11" s="160"/>
      <c r="C11" s="160"/>
      <c r="D11" s="160"/>
      <c r="F11" s="148" t="e">
        <f>'902'!C89</f>
        <v>#REF!</v>
      </c>
    </row>
    <row r="12" spans="1:6" ht="16.5" customHeight="1">
      <c r="A12" s="265" t="s">
        <v>526</v>
      </c>
      <c r="B12" s="198"/>
      <c r="C12" s="160"/>
      <c r="D12" s="160"/>
      <c r="F12" s="271">
        <f>'902'!C90</f>
        <v>-40</v>
      </c>
    </row>
    <row r="13" spans="1:6" ht="14.25" customHeight="1">
      <c r="A13" s="262" t="s">
        <v>518</v>
      </c>
      <c r="B13" s="262"/>
      <c r="C13" s="160"/>
      <c r="D13" s="160"/>
      <c r="F13" s="271">
        <f>'902'!C91</f>
        <v>25</v>
      </c>
    </row>
    <row r="14" spans="1:6" ht="14.25" customHeight="1">
      <c r="A14" s="262" t="s">
        <v>520</v>
      </c>
      <c r="B14" s="262"/>
      <c r="C14" s="259"/>
      <c r="D14" s="259"/>
      <c r="F14" s="271">
        <f>'902'!C92</f>
        <v>233.2</v>
      </c>
    </row>
    <row r="15" spans="1:6" ht="14.25" customHeight="1">
      <c r="A15" s="262" t="s">
        <v>539</v>
      </c>
      <c r="B15" s="262"/>
      <c r="C15" s="259"/>
      <c r="D15" s="259"/>
      <c r="F15" s="271">
        <f>'902'!C93</f>
        <v>761.1</v>
      </c>
    </row>
    <row r="16" spans="1:6" ht="14.25" customHeight="1">
      <c r="A16" s="262" t="s">
        <v>523</v>
      </c>
      <c r="B16" s="262"/>
      <c r="C16" s="259"/>
      <c r="D16" s="259"/>
      <c r="F16" s="271" t="e">
        <f>'902'!C94</f>
        <v>#REF!</v>
      </c>
    </row>
    <row r="17" spans="1:7" ht="14.25" customHeight="1">
      <c r="A17" s="262" t="s">
        <v>521</v>
      </c>
      <c r="B17" s="262"/>
      <c r="C17" s="259"/>
      <c r="D17" s="259"/>
      <c r="F17" s="271">
        <f>'902'!C95</f>
        <v>-1000</v>
      </c>
    </row>
    <row r="18" spans="1:7" ht="14.25" customHeight="1">
      <c r="A18" s="262" t="s">
        <v>522</v>
      </c>
      <c r="B18" s="262"/>
      <c r="C18" s="259"/>
      <c r="D18" s="259"/>
      <c r="F18" s="148" t="e">
        <f>'902'!C96</f>
        <v>#REF!</v>
      </c>
    </row>
    <row r="19" spans="1:7" ht="14.25" customHeight="1">
      <c r="A19" s="262" t="s">
        <v>524</v>
      </c>
      <c r="B19" s="262"/>
      <c r="C19" s="259"/>
      <c r="D19" s="259"/>
      <c r="F19" s="148">
        <f>'902'!C97</f>
        <v>0</v>
      </c>
    </row>
    <row r="20" spans="1:7" ht="14.25" customHeight="1">
      <c r="A20" s="160" t="s">
        <v>528</v>
      </c>
      <c r="B20" s="160"/>
      <c r="C20" s="259"/>
      <c r="D20" s="259"/>
      <c r="F20" s="271">
        <f>'913'!C15</f>
        <v>1465.7</v>
      </c>
    </row>
    <row r="21" spans="1:7" ht="14.25" customHeight="1">
      <c r="A21" s="262" t="s">
        <v>529</v>
      </c>
      <c r="B21" s="260"/>
      <c r="C21" s="259"/>
      <c r="D21" s="259"/>
      <c r="F21" s="148">
        <f>'913'!C18</f>
        <v>50</v>
      </c>
    </row>
    <row r="22" spans="1:7">
      <c r="A22" s="195" t="s">
        <v>448</v>
      </c>
      <c r="B22" s="195"/>
      <c r="C22" s="264"/>
      <c r="D22" s="264"/>
      <c r="E22" s="162"/>
      <c r="F22" s="148">
        <f>'902'!C101</f>
        <v>86123.299999999988</v>
      </c>
    </row>
    <row r="23" spans="1:7">
      <c r="A23" s="160" t="s">
        <v>531</v>
      </c>
      <c r="B23" s="195"/>
      <c r="C23" s="219"/>
      <c r="D23" s="217"/>
      <c r="F23" s="148">
        <f>'913'!C57</f>
        <v>-71670.5</v>
      </c>
    </row>
    <row r="24" spans="1:7">
      <c r="A24" s="160" t="s">
        <v>527</v>
      </c>
      <c r="B24" s="195"/>
      <c r="C24" s="219"/>
      <c r="D24" s="217"/>
      <c r="F24" s="148">
        <f>'913'!C54</f>
        <v>46.5</v>
      </c>
    </row>
    <row r="25" spans="1:7">
      <c r="A25" s="160" t="s">
        <v>537</v>
      </c>
      <c r="B25" s="195"/>
      <c r="C25" s="219"/>
      <c r="D25" s="217"/>
      <c r="F25" s="271">
        <f>'902'!C98</f>
        <v>80</v>
      </c>
    </row>
    <row r="26" spans="1:7">
      <c r="A26" s="160" t="s">
        <v>538</v>
      </c>
      <c r="B26" s="195"/>
      <c r="C26" s="219"/>
      <c r="D26" s="217"/>
      <c r="F26" s="271" t="e">
        <f>'902'!C99</f>
        <v>#REF!</v>
      </c>
    </row>
    <row r="27" spans="1:7">
      <c r="A27" s="270" t="s">
        <v>502</v>
      </c>
      <c r="B27" s="217"/>
      <c r="C27" s="219"/>
      <c r="D27" s="217"/>
      <c r="F27" s="148">
        <f>'913'!C51</f>
        <v>-11653</v>
      </c>
    </row>
    <row r="28" spans="1:7">
      <c r="A28" s="266" t="s">
        <v>530</v>
      </c>
      <c r="B28" s="264"/>
      <c r="C28" s="267"/>
      <c r="D28" s="264"/>
      <c r="E28" s="162"/>
      <c r="F28" s="162" t="e">
        <f>SUM(F8:F27)</f>
        <v>#REF!</v>
      </c>
      <c r="G28" s="162"/>
    </row>
    <row r="29" spans="1:7">
      <c r="A29" s="218"/>
      <c r="B29" s="217"/>
      <c r="C29" s="219"/>
      <c r="D29" s="217"/>
    </row>
    <row r="30" spans="1:7">
      <c r="A30" s="218"/>
      <c r="B30" s="217"/>
      <c r="C30" s="219"/>
      <c r="D30" s="217"/>
    </row>
    <row r="31" spans="1:7">
      <c r="A31" s="218"/>
      <c r="B31" s="217"/>
      <c r="C31" s="219"/>
      <c r="D31" s="217"/>
    </row>
    <row r="32" spans="1:7">
      <c r="A32" s="218"/>
      <c r="B32" s="217"/>
      <c r="C32" s="219"/>
      <c r="D32" s="217"/>
    </row>
    <row r="33" spans="1:4">
      <c r="A33" s="218"/>
      <c r="B33" s="217"/>
      <c r="C33" s="219"/>
      <c r="D33" s="217"/>
    </row>
    <row r="34" spans="1:4">
      <c r="A34" s="218"/>
      <c r="B34" s="217"/>
      <c r="C34" s="219"/>
      <c r="D34" s="217"/>
    </row>
    <row r="35" spans="1:4">
      <c r="A35" s="218"/>
      <c r="B35" s="217"/>
      <c r="C35" s="219"/>
      <c r="D35" s="217"/>
    </row>
    <row r="36" spans="1:4">
      <c r="A36" s="217"/>
      <c r="B36" s="217"/>
      <c r="C36" s="219"/>
      <c r="D36" s="217"/>
    </row>
    <row r="37" spans="1:4">
      <c r="A37" s="220"/>
      <c r="B37" s="217"/>
      <c r="C37" s="219"/>
      <c r="D37" s="217"/>
    </row>
    <row r="38" spans="1:4">
      <c r="A38" s="217"/>
      <c r="B38" s="217"/>
      <c r="C38" s="221"/>
      <c r="D38" s="217"/>
    </row>
    <row r="39" spans="1:4">
      <c r="A39" s="217"/>
      <c r="B39" s="217"/>
      <c r="C39" s="219"/>
      <c r="D39" s="217"/>
    </row>
    <row r="40" spans="1:4">
      <c r="A40" s="217"/>
      <c r="B40" s="217"/>
      <c r="C40" s="221"/>
      <c r="D40" s="217"/>
    </row>
    <row r="41" spans="1:4">
      <c r="A41" s="217"/>
      <c r="B41" s="217"/>
      <c r="C41" s="219"/>
      <c r="D41" s="217"/>
    </row>
    <row r="42" spans="1:4">
      <c r="A42" s="217"/>
      <c r="B42" s="217"/>
      <c r="C42" s="219"/>
      <c r="D42" s="217"/>
    </row>
    <row r="43" spans="1:4">
      <c r="A43" s="217"/>
      <c r="B43" s="217"/>
      <c r="C43" s="219"/>
      <c r="D43" s="217"/>
    </row>
    <row r="44" spans="1:4">
      <c r="A44" s="217"/>
      <c r="B44" s="217"/>
      <c r="C44" s="218"/>
      <c r="D44" s="217"/>
    </row>
    <row r="45" spans="1:4">
      <c r="A45" s="217"/>
      <c r="B45" s="217"/>
      <c r="C45" s="217"/>
      <c r="D45" s="217"/>
    </row>
    <row r="46" spans="1:4">
      <c r="A46" s="217"/>
      <c r="B46" s="217"/>
      <c r="C46" s="222"/>
      <c r="D46" s="217"/>
    </row>
    <row r="47" spans="1:4">
      <c r="A47" s="217"/>
      <c r="B47" s="217"/>
      <c r="C47" s="217"/>
      <c r="D47" s="217"/>
    </row>
    <row r="48" spans="1:4">
      <c r="A48" s="217"/>
      <c r="B48" s="217"/>
      <c r="C48" s="222"/>
      <c r="D48" s="217"/>
    </row>
  </sheetData>
  <mergeCells count="2">
    <mergeCell ref="B1:F1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Ведомственная 18</vt:lpstr>
      <vt:lpstr>2016</vt:lpstr>
      <vt:lpstr>к 13 разделу</vt:lpstr>
      <vt:lpstr>к 17 разд</vt:lpstr>
      <vt:lpstr>901</vt:lpstr>
      <vt:lpstr>931</vt:lpstr>
      <vt:lpstr>902</vt:lpstr>
      <vt:lpstr>913</vt:lpstr>
      <vt:lpstr>свод</vt:lpstr>
      <vt:lpstr>'Ведомственная 18'!sub_21000</vt:lpstr>
      <vt:lpstr>'2016'!Область_печати</vt:lpstr>
      <vt:lpstr>'к 13 разделу'!Область_печати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economika1</cp:lastModifiedBy>
  <cp:lastPrinted>2016-07-11T08:20:42Z</cp:lastPrinted>
  <dcterms:created xsi:type="dcterms:W3CDTF">1996-10-08T23:32:33Z</dcterms:created>
  <dcterms:modified xsi:type="dcterms:W3CDTF">2016-07-21T06:26:04Z</dcterms:modified>
</cp:coreProperties>
</file>